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120" yWindow="-120" windowWidth="24240" windowHeight="13140" tabRatio="886" activeTab="1"/>
  </bookViews>
  <sheets>
    <sheet name="TH nhu cau 26-30" sheetId="10" r:id="rId1"/>
    <sheet name="NSDP 26-30" sheetId="20" r:id="rId2"/>
    <sheet name="NSTW 26-30" sheetId="21" r:id="rId3"/>
    <sheet name="ODA 26-30" sheetId="13" r:id="rId4"/>
    <sheet name="CTMTQG 26-30" sheetId="19" r:id="rId5"/>
    <sheet name="DS nop BC (k in)" sheetId="18" state="hidden" r:id="rId6"/>
    <sheet name="Sheet1" sheetId="17" state="hidden" r:id="rId7"/>
  </sheets>
  <definedNames>
    <definedName name="_xlnm._FilterDatabase" localSheetId="1" hidden="1">'NSDP 26-30'!$A$12:$P$443</definedName>
    <definedName name="_xlnm._FilterDatabase" localSheetId="2" hidden="1">'NSTW 26-30'!$A$12:$IX$12</definedName>
    <definedName name="_xlnm.Print_Area" localSheetId="4">'CTMTQG 26-30'!$A$1:$P$1438</definedName>
    <definedName name="_xlnm.Print_Area" localSheetId="1">'NSDP 26-30'!$A$1:$P$443</definedName>
    <definedName name="_xlnm.Print_Area" localSheetId="2">'NSTW 26-30'!$A$1:$P$246</definedName>
    <definedName name="_xlnm.Print_Area" localSheetId="3">'ODA 26-30'!$A$1:$AC$43</definedName>
    <definedName name="_xlnm.Print_Titles" localSheetId="4">'CTMTQG 26-30'!$5:$12</definedName>
    <definedName name="_xlnm.Print_Titles" localSheetId="1">'NSDP 26-30'!$5:$12</definedName>
    <definedName name="_xlnm.Print_Titles" localSheetId="2">'NSTW 26-30'!$5:$12</definedName>
    <definedName name="_xlnm.Print_Titles" localSheetId="3">'ODA 26-30'!$5:$14</definedName>
  </definedNames>
  <calcPr calcId="144525"/>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74" i="20" l="1"/>
  <c r="S43" i="20" l="1"/>
  <c r="S41" i="20"/>
  <c r="R152" i="20" l="1"/>
  <c r="T435" i="20" l="1"/>
  <c r="U435" i="20" s="1"/>
  <c r="L428" i="20"/>
  <c r="M428" i="20" s="1"/>
  <c r="K428" i="20"/>
  <c r="M400" i="20"/>
  <c r="M399" i="20"/>
  <c r="W197" i="21"/>
  <c r="W196" i="21"/>
  <c r="W195" i="21"/>
  <c r="W192" i="21"/>
  <c r="W191" i="21"/>
  <c r="W190" i="21"/>
  <c r="W189" i="21"/>
  <c r="W48" i="21" l="1"/>
  <c r="W100" i="21"/>
  <c r="W101" i="21"/>
  <c r="W102" i="21"/>
  <c r="W103" i="21"/>
  <c r="W104" i="21"/>
  <c r="W105" i="21"/>
  <c r="W106" i="21"/>
  <c r="W107" i="21"/>
  <c r="W108" i="21"/>
  <c r="W109" i="21"/>
  <c r="W110" i="21"/>
  <c r="W111" i="21"/>
  <c r="W112" i="21"/>
  <c r="W113" i="21"/>
  <c r="W114" i="21"/>
  <c r="W115" i="21"/>
  <c r="W116" i="21"/>
  <c r="W117" i="21"/>
  <c r="W118" i="21"/>
  <c r="W119" i="21"/>
  <c r="W124" i="21"/>
  <c r="W122" i="21"/>
  <c r="W123" i="21"/>
  <c r="W125" i="21"/>
  <c r="W126" i="21"/>
  <c r="W127" i="21"/>
  <c r="W128" i="21"/>
  <c r="W129" i="21"/>
  <c r="W130" i="21"/>
  <c r="W132" i="21"/>
  <c r="W133" i="21"/>
  <c r="W134" i="21"/>
  <c r="W135" i="21"/>
  <c r="W136" i="21"/>
  <c r="W137" i="21"/>
  <c r="W138" i="21"/>
  <c r="W139" i="21"/>
  <c r="W140" i="21"/>
  <c r="W141" i="21"/>
  <c r="W142" i="21"/>
  <c r="W143" i="21"/>
  <c r="W144" i="21"/>
  <c r="W145" i="21"/>
  <c r="W146" i="21"/>
  <c r="W148" i="21"/>
  <c r="W149" i="21"/>
  <c r="W150" i="21"/>
  <c r="W161" i="21"/>
  <c r="W151" i="21"/>
  <c r="W154" i="21"/>
  <c r="W155" i="21"/>
  <c r="W152" i="21"/>
  <c r="W153" i="21"/>
  <c r="W156" i="21"/>
  <c r="W157" i="21"/>
  <c r="W158" i="21"/>
  <c r="W159" i="21"/>
  <c r="W162" i="21"/>
  <c r="W160" i="21"/>
  <c r="W163" i="21"/>
  <c r="W164" i="21"/>
  <c r="W165" i="21"/>
  <c r="W166" i="21"/>
  <c r="W167" i="21"/>
  <c r="W168" i="21"/>
  <c r="W169" i="21"/>
  <c r="W170" i="21"/>
  <c r="W171" i="21"/>
  <c r="W172" i="21"/>
  <c r="W173" i="21"/>
  <c r="W174" i="21"/>
  <c r="W175" i="21"/>
  <c r="W176" i="21"/>
  <c r="W177" i="21"/>
  <c r="W178" i="21"/>
  <c r="W179" i="21"/>
  <c r="W180" i="21"/>
  <c r="W181" i="21"/>
  <c r="W182" i="21"/>
  <c r="W183" i="21"/>
  <c r="W184" i="21"/>
  <c r="W185" i="21"/>
  <c r="W186" i="21"/>
  <c r="W187" i="21"/>
  <c r="W188" i="21"/>
  <c r="W193" i="21"/>
  <c r="W194" i="21"/>
  <c r="W198" i="21"/>
  <c r="W199" i="21"/>
  <c r="W200" i="21"/>
  <c r="W201" i="21"/>
  <c r="W202" i="21"/>
  <c r="W203" i="21"/>
  <c r="W204" i="21"/>
  <c r="W205" i="21"/>
  <c r="W206" i="21"/>
  <c r="W207" i="21"/>
  <c r="W208" i="21"/>
  <c r="W209" i="21"/>
  <c r="W210" i="21"/>
  <c r="W211" i="21"/>
  <c r="W212" i="21"/>
  <c r="W213" i="21"/>
  <c r="W214" i="21"/>
  <c r="W215" i="21"/>
  <c r="W216" i="21"/>
  <c r="W217" i="21"/>
  <c r="W219" i="21"/>
  <c r="W220" i="21"/>
  <c r="W221" i="21"/>
  <c r="W222" i="21"/>
  <c r="W223" i="21"/>
  <c r="W224" i="21"/>
  <c r="W225" i="21"/>
  <c r="W226" i="21"/>
  <c r="W227" i="21"/>
  <c r="W228" i="21"/>
  <c r="W229" i="21"/>
  <c r="W230" i="21"/>
  <c r="W232" i="21"/>
  <c r="W233" i="21"/>
  <c r="W234" i="21"/>
  <c r="W235" i="21"/>
  <c r="W236" i="21"/>
  <c r="W237" i="21"/>
  <c r="W238" i="21"/>
  <c r="W239" i="21"/>
  <c r="W240" i="21"/>
  <c r="W241" i="21"/>
  <c r="W242" i="21"/>
  <c r="W243" i="21"/>
  <c r="W244" i="21"/>
  <c r="W245" i="21"/>
  <c r="W246" i="21"/>
  <c r="W247" i="21"/>
  <c r="W99" i="21"/>
  <c r="M131" i="21"/>
  <c r="W131" i="21" s="1"/>
  <c r="M45" i="21"/>
  <c r="I45" i="21"/>
  <c r="J44" i="21"/>
  <c r="W13" i="21" l="1"/>
  <c r="X13" i="21" s="1"/>
  <c r="I44" i="21"/>
  <c r="T238" i="20" l="1"/>
  <c r="T252" i="20"/>
  <c r="M267" i="20" l="1"/>
  <c r="R12" i="21" l="1"/>
  <c r="U222" i="21" l="1"/>
  <c r="U93" i="21"/>
  <c r="U82" i="21"/>
  <c r="U72" i="21"/>
  <c r="U62" i="21"/>
  <c r="U27" i="21"/>
  <c r="U14" i="21"/>
  <c r="J231" i="21" l="1"/>
  <c r="K231" i="21"/>
  <c r="L231" i="21"/>
  <c r="M231" i="21"/>
  <c r="N231" i="21"/>
  <c r="O231" i="21"/>
  <c r="I231" i="21"/>
  <c r="H17" i="10"/>
  <c r="N13" i="21"/>
  <c r="O13" i="21"/>
  <c r="K147" i="21"/>
  <c r="J147" i="21"/>
  <c r="I51" i="21"/>
  <c r="I41" i="21"/>
  <c r="I40" i="21"/>
  <c r="H14" i="10"/>
  <c r="H15" i="10"/>
  <c r="H12" i="10"/>
  <c r="H13" i="10"/>
  <c r="W231" i="21" l="1"/>
  <c r="J13" i="21"/>
  <c r="W147" i="21"/>
  <c r="U102" i="21"/>
  <c r="I13" i="21"/>
  <c r="L13" i="21"/>
  <c r="K13" i="21"/>
  <c r="M41" i="21"/>
  <c r="M13" i="21" s="1"/>
  <c r="V13" i="21" l="1"/>
  <c r="W75" i="21" s="1"/>
  <c r="U36" i="21"/>
  <c r="M416" i="20"/>
  <c r="T416" i="20" s="1"/>
  <c r="A3" i="20"/>
  <c r="A3" i="21" s="1"/>
  <c r="H13" i="20"/>
  <c r="M405" i="20"/>
  <c r="M403" i="20"/>
  <c r="M401" i="20"/>
  <c r="I401" i="20"/>
  <c r="S148" i="20"/>
  <c r="O147" i="20"/>
  <c r="O146" i="20" s="1"/>
  <c r="O13" i="20" s="1"/>
  <c r="N147" i="20"/>
  <c r="N146" i="20" s="1"/>
  <c r="L147" i="20"/>
  <c r="L146" i="20" s="1"/>
  <c r="K147" i="20"/>
  <c r="K146" i="20" s="1"/>
  <c r="J151" i="20"/>
  <c r="I154" i="20"/>
  <c r="I404" i="20"/>
  <c r="M138" i="20"/>
  <c r="M137" i="20"/>
  <c r="M136" i="20"/>
  <c r="M135" i="20"/>
  <c r="Y108" i="20"/>
  <c r="M104" i="20"/>
  <c r="M98" i="20"/>
  <c r="I72" i="20"/>
  <c r="J69" i="20"/>
  <c r="J65" i="20"/>
  <c r="M65" i="20" s="1"/>
  <c r="J63" i="20"/>
  <c r="M63" i="20" s="1"/>
  <c r="J61" i="20"/>
  <c r="M61" i="20" s="1"/>
  <c r="J60" i="20"/>
  <c r="M60" i="20" s="1"/>
  <c r="J59" i="20"/>
  <c r="J58" i="20"/>
  <c r="M58" i="20" s="1"/>
  <c r="J57" i="20"/>
  <c r="M57" i="20" s="1"/>
  <c r="J56" i="20"/>
  <c r="M30" i="20"/>
  <c r="S26" i="20"/>
  <c r="T23" i="20"/>
  <c r="S15" i="20"/>
  <c r="V173" i="21" l="1"/>
  <c r="V108" i="21"/>
  <c r="U147" i="21"/>
  <c r="N13" i="20"/>
  <c r="L13" i="20"/>
  <c r="K13" i="20"/>
  <c r="S394" i="20"/>
  <c r="I13" i="20"/>
  <c r="J13" i="20"/>
  <c r="M56" i="20"/>
  <c r="S31" i="20" s="1"/>
  <c r="S93" i="20"/>
  <c r="U31" i="20" l="1"/>
  <c r="U234" i="20" s="1"/>
  <c r="V41" i="20"/>
  <c r="U394" i="20"/>
  <c r="V397" i="20" s="1"/>
  <c r="M13" i="20"/>
  <c r="H18" i="10" l="1"/>
  <c r="A3" i="13"/>
  <c r="G15" i="13"/>
  <c r="H15" i="13"/>
  <c r="I15" i="13"/>
  <c r="J15" i="13"/>
  <c r="K15" i="13"/>
  <c r="L15" i="13"/>
  <c r="M15" i="13"/>
  <c r="N15" i="13"/>
  <c r="O15" i="13"/>
  <c r="P15" i="13"/>
  <c r="Q15" i="13"/>
  <c r="R15" i="13"/>
  <c r="S15" i="13"/>
  <c r="T15" i="13"/>
  <c r="U15" i="13"/>
  <c r="H21" i="10"/>
  <c r="H22" i="10"/>
  <c r="H20" i="10"/>
  <c r="A3" i="19"/>
  <c r="M1428" i="19"/>
  <c r="M1426" i="19"/>
  <c r="L1426" i="19"/>
  <c r="K1426" i="19"/>
  <c r="J1426" i="19"/>
  <c r="I1426" i="19"/>
  <c r="M1425" i="19"/>
  <c r="M1424" i="19"/>
  <c r="J1424" i="19"/>
  <c r="I1424" i="19"/>
  <c r="M1422" i="19"/>
  <c r="J1422" i="19"/>
  <c r="J1400" i="19" s="1"/>
  <c r="I1422" i="19"/>
  <c r="M1421" i="19"/>
  <c r="J1421" i="19"/>
  <c r="I1421" i="19"/>
  <c r="M1420" i="19"/>
  <c r="J1420" i="19"/>
  <c r="I1420" i="19"/>
  <c r="M1404" i="19"/>
  <c r="J1404" i="19"/>
  <c r="I1404" i="19"/>
  <c r="I1400" i="19" s="1"/>
  <c r="M1399" i="19"/>
  <c r="M1372" i="19"/>
  <c r="M1371" i="19" s="1"/>
  <c r="J1372" i="19"/>
  <c r="J1371" i="19" s="1"/>
  <c r="I1372" i="19"/>
  <c r="I1371" i="19" s="1"/>
  <c r="M1361" i="19"/>
  <c r="M1360" i="19" s="1"/>
  <c r="M1359" i="19" s="1"/>
  <c r="J1361" i="19"/>
  <c r="J1360" i="19" s="1"/>
  <c r="J1359" i="19" s="1"/>
  <c r="I1361" i="19"/>
  <c r="I1360" i="19" s="1"/>
  <c r="I1359" i="19" s="1"/>
  <c r="M1350" i="19"/>
  <c r="M1349" i="19" s="1"/>
  <c r="M1348" i="19" s="1"/>
  <c r="J1350" i="19"/>
  <c r="I1350" i="19"/>
  <c r="I1349" i="19" s="1"/>
  <c r="I1348" i="19" s="1"/>
  <c r="J1349" i="19"/>
  <c r="J1348" i="19" s="1"/>
  <c r="M1342" i="19"/>
  <c r="M1341" i="19" s="1"/>
  <c r="M1340" i="19" s="1"/>
  <c r="J1342" i="19"/>
  <c r="J1341" i="19" s="1"/>
  <c r="J1340" i="19" s="1"/>
  <c r="I1342" i="19"/>
  <c r="I1341" i="19"/>
  <c r="I1340" i="19" s="1"/>
  <c r="M1329" i="19"/>
  <c r="J1329" i="19"/>
  <c r="J1328" i="19" s="1"/>
  <c r="J1327" i="19" s="1"/>
  <c r="I1329" i="19"/>
  <c r="I1328" i="19" s="1"/>
  <c r="I1327" i="19" s="1"/>
  <c r="M1328" i="19"/>
  <c r="M1327" i="19"/>
  <c r="M1323" i="19"/>
  <c r="J1323" i="19"/>
  <c r="M1322" i="19"/>
  <c r="J1322" i="19"/>
  <c r="M1321" i="19"/>
  <c r="J1321" i="19"/>
  <c r="M1320" i="19"/>
  <c r="J1320" i="19"/>
  <c r="M1319" i="19"/>
  <c r="J1319" i="19"/>
  <c r="M1318" i="19"/>
  <c r="J1318" i="19"/>
  <c r="M1317" i="19"/>
  <c r="J1317" i="19"/>
  <c r="M1316" i="19"/>
  <c r="J1316" i="19"/>
  <c r="M1315" i="19"/>
  <c r="J1315" i="19"/>
  <c r="M1314" i="19"/>
  <c r="J1314" i="19"/>
  <c r="M1313" i="19"/>
  <c r="J1313" i="19"/>
  <c r="M1312" i="19"/>
  <c r="J1312" i="19"/>
  <c r="M1311" i="19"/>
  <c r="J1311" i="19"/>
  <c r="M1310" i="19"/>
  <c r="J1310" i="19"/>
  <c r="M1309" i="19"/>
  <c r="J1309" i="19"/>
  <c r="M1308" i="19"/>
  <c r="J1308" i="19"/>
  <c r="M1307" i="19"/>
  <c r="J1307" i="19"/>
  <c r="M1306" i="19"/>
  <c r="J1306" i="19"/>
  <c r="M1305" i="19"/>
  <c r="J1305" i="19"/>
  <c r="O1304" i="19"/>
  <c r="N1304" i="19"/>
  <c r="N1303" i="19" s="1"/>
  <c r="N1301" i="19" s="1"/>
  <c r="L1304" i="19"/>
  <c r="L1303" i="19" s="1"/>
  <c r="L1301" i="19" s="1"/>
  <c r="K1304" i="19"/>
  <c r="K1303" i="19" s="1"/>
  <c r="K1301" i="19" s="1"/>
  <c r="I1304" i="19"/>
  <c r="I1303" i="19" s="1"/>
  <c r="I1301" i="19" s="1"/>
  <c r="I1298" i="19" s="1"/>
  <c r="O1303" i="19"/>
  <c r="O1301" i="19" s="1"/>
  <c r="M1302" i="19"/>
  <c r="J1302" i="19"/>
  <c r="L1298" i="19"/>
  <c r="K1298" i="19"/>
  <c r="M1276" i="19"/>
  <c r="M1275" i="19" s="1"/>
  <c r="M1274" i="19" s="1"/>
  <c r="L1276" i="19"/>
  <c r="L1275" i="19" s="1"/>
  <c r="L1274" i="19" s="1"/>
  <c r="K1276" i="19"/>
  <c r="K1275" i="19" s="1"/>
  <c r="J1276" i="19"/>
  <c r="J1275" i="19" s="1"/>
  <c r="J1274" i="19" s="1"/>
  <c r="I1276" i="19"/>
  <c r="I1275" i="19"/>
  <c r="I1274" i="19" s="1"/>
  <c r="K1274" i="19"/>
  <c r="A1273" i="19"/>
  <c r="M1266" i="19"/>
  <c r="M1264" i="19" s="1"/>
  <c r="M1263" i="19" s="1"/>
  <c r="L1264" i="19"/>
  <c r="L1263" i="19" s="1"/>
  <c r="K1264" i="19"/>
  <c r="K1263" i="19" s="1"/>
  <c r="K1262" i="19" s="1"/>
  <c r="J1264" i="19"/>
  <c r="J1263" i="19" s="1"/>
  <c r="I1264" i="19"/>
  <c r="I1263" i="19"/>
  <c r="M1257" i="19"/>
  <c r="M1256" i="19" s="1"/>
  <c r="L1257" i="19"/>
  <c r="K1257" i="19"/>
  <c r="K1256" i="19" s="1"/>
  <c r="J1257" i="19"/>
  <c r="I1257" i="19"/>
  <c r="I1256" i="19" s="1"/>
  <c r="L1256" i="19"/>
  <c r="J1256" i="19"/>
  <c r="M1063" i="19"/>
  <c r="M1061" i="19" s="1"/>
  <c r="L1061" i="19"/>
  <c r="K1061" i="19"/>
  <c r="J1061" i="19"/>
  <c r="I1061" i="19"/>
  <c r="M1060" i="19"/>
  <c r="M1059" i="19"/>
  <c r="J1059" i="19"/>
  <c r="I1059" i="19"/>
  <c r="M1057" i="19"/>
  <c r="J1057" i="19"/>
  <c r="I1057" i="19"/>
  <c r="M1056" i="19"/>
  <c r="J1056" i="19"/>
  <c r="I1056" i="19"/>
  <c r="M1055" i="19"/>
  <c r="J1055" i="19"/>
  <c r="I1055" i="19"/>
  <c r="M1039" i="19"/>
  <c r="J1039" i="19"/>
  <c r="I1039" i="19"/>
  <c r="M1034" i="19"/>
  <c r="M1007" i="19"/>
  <c r="M1006" i="19" s="1"/>
  <c r="M1004" i="19" s="1"/>
  <c r="L1007" i="19"/>
  <c r="K1007" i="19"/>
  <c r="J1007" i="19"/>
  <c r="I1007" i="19"/>
  <c r="I1006" i="19" s="1"/>
  <c r="I1004" i="19" s="1"/>
  <c r="J1006" i="19"/>
  <c r="J1004" i="19" s="1"/>
  <c r="L1004" i="19"/>
  <c r="K1004" i="19"/>
  <c r="M997" i="19"/>
  <c r="J997" i="19"/>
  <c r="J996" i="19" s="1"/>
  <c r="J995" i="19" s="1"/>
  <c r="I997" i="19"/>
  <c r="M996" i="19"/>
  <c r="M995" i="19" s="1"/>
  <c r="I996" i="19"/>
  <c r="I995" i="19" s="1"/>
  <c r="M986" i="19"/>
  <c r="M985" i="19" s="1"/>
  <c r="M984" i="19" s="1"/>
  <c r="J986" i="19"/>
  <c r="J985" i="19" s="1"/>
  <c r="J984" i="19" s="1"/>
  <c r="I986" i="19"/>
  <c r="I985" i="19" s="1"/>
  <c r="I984" i="19" s="1"/>
  <c r="M978" i="19"/>
  <c r="M977" i="19" s="1"/>
  <c r="M976" i="19" s="1"/>
  <c r="J978" i="19"/>
  <c r="J977" i="19" s="1"/>
  <c r="J976" i="19" s="1"/>
  <c r="I978" i="19"/>
  <c r="I977" i="19"/>
  <c r="I976" i="19" s="1"/>
  <c r="M965" i="19"/>
  <c r="M964" i="19" s="1"/>
  <c r="M963" i="19" s="1"/>
  <c r="J965" i="19"/>
  <c r="I965" i="19"/>
  <c r="I964" i="19" s="1"/>
  <c r="I963" i="19" s="1"/>
  <c r="J964" i="19"/>
  <c r="J963" i="19" s="1"/>
  <c r="M959" i="19"/>
  <c r="J959" i="19"/>
  <c r="M958" i="19"/>
  <c r="J958" i="19"/>
  <c r="M957" i="19"/>
  <c r="J957" i="19"/>
  <c r="M956" i="19"/>
  <c r="J956" i="19"/>
  <c r="M955" i="19"/>
  <c r="J955" i="19"/>
  <c r="M954" i="19"/>
  <c r="J954" i="19"/>
  <c r="M953" i="19"/>
  <c r="J953" i="19"/>
  <c r="M952" i="19"/>
  <c r="J952" i="19"/>
  <c r="M951" i="19"/>
  <c r="J951" i="19"/>
  <c r="M950" i="19"/>
  <c r="J950" i="19"/>
  <c r="M949" i="19"/>
  <c r="J949" i="19"/>
  <c r="M948" i="19"/>
  <c r="J948" i="19"/>
  <c r="M947" i="19"/>
  <c r="J947" i="19"/>
  <c r="M946" i="19"/>
  <c r="J946" i="19"/>
  <c r="M945" i="19"/>
  <c r="J945" i="19"/>
  <c r="M944" i="19"/>
  <c r="J944" i="19"/>
  <c r="M943" i="19"/>
  <c r="J943" i="19"/>
  <c r="M942" i="19"/>
  <c r="J942" i="19"/>
  <c r="J940" i="19" s="1"/>
  <c r="J939" i="19" s="1"/>
  <c r="J937" i="19" s="1"/>
  <c r="J934" i="19" s="1"/>
  <c r="M941" i="19"/>
  <c r="J941" i="19"/>
  <c r="O940" i="19"/>
  <c r="N940" i="19"/>
  <c r="L940" i="19"/>
  <c r="K940" i="19"/>
  <c r="K939" i="19" s="1"/>
  <c r="K937" i="19" s="1"/>
  <c r="I940" i="19"/>
  <c r="O939" i="19"/>
  <c r="O937" i="19" s="1"/>
  <c r="N939" i="19"/>
  <c r="N937" i="19" s="1"/>
  <c r="L939" i="19"/>
  <c r="L937" i="19" s="1"/>
  <c r="I939" i="19"/>
  <c r="I937" i="19" s="1"/>
  <c r="I934" i="19" s="1"/>
  <c r="M938" i="19"/>
  <c r="J938" i="19"/>
  <c r="L934" i="19"/>
  <c r="K934" i="19"/>
  <c r="M912" i="19"/>
  <c r="M911" i="19" s="1"/>
  <c r="M910" i="19" s="1"/>
  <c r="L912" i="19"/>
  <c r="K912" i="19"/>
  <c r="K911" i="19" s="1"/>
  <c r="K910" i="19" s="1"/>
  <c r="J912" i="19"/>
  <c r="J911" i="19" s="1"/>
  <c r="J910" i="19" s="1"/>
  <c r="I912" i="19"/>
  <c r="I911" i="19" s="1"/>
  <c r="I910" i="19" s="1"/>
  <c r="L911" i="19"/>
  <c r="L910" i="19" s="1"/>
  <c r="A909" i="19"/>
  <c r="M902" i="19"/>
  <c r="M900" i="19" s="1"/>
  <c r="M899" i="19" s="1"/>
  <c r="L900" i="19"/>
  <c r="L899" i="19" s="1"/>
  <c r="K900" i="19"/>
  <c r="J900" i="19"/>
  <c r="J899" i="19" s="1"/>
  <c r="I900" i="19"/>
  <c r="I899" i="19" s="1"/>
  <c r="K899" i="19"/>
  <c r="K898" i="19" s="1"/>
  <c r="M893" i="19"/>
  <c r="M892" i="19" s="1"/>
  <c r="L893" i="19"/>
  <c r="L892" i="19" s="1"/>
  <c r="K893" i="19"/>
  <c r="J893" i="19"/>
  <c r="I893" i="19"/>
  <c r="I892" i="19" s="1"/>
  <c r="K892" i="19"/>
  <c r="K891" i="19" s="1"/>
  <c r="J892" i="19"/>
  <c r="M890" i="19"/>
  <c r="I890" i="19"/>
  <c r="M888" i="19"/>
  <c r="I888" i="19"/>
  <c r="M886" i="19"/>
  <c r="M882" i="19" s="1"/>
  <c r="M880" i="19" s="1"/>
  <c r="M45" i="19" s="1"/>
  <c r="M884" i="19"/>
  <c r="I884" i="19"/>
  <c r="J882" i="19"/>
  <c r="J880" i="19" s="1"/>
  <c r="R880" i="19" s="1"/>
  <c r="I882" i="19"/>
  <c r="I880" i="19" s="1"/>
  <c r="J45" i="19" s="1"/>
  <c r="I45" i="19" s="1"/>
  <c r="P880" i="19"/>
  <c r="O880" i="19"/>
  <c r="N880" i="19"/>
  <c r="L880" i="19"/>
  <c r="K880" i="19"/>
  <c r="M870" i="19"/>
  <c r="M869" i="19" s="1"/>
  <c r="M868" i="19" s="1"/>
  <c r="Q868" i="19" s="1"/>
  <c r="J870" i="19"/>
  <c r="I870" i="19"/>
  <c r="I869" i="19" s="1"/>
  <c r="I868" i="19" s="1"/>
  <c r="J38" i="19" s="1"/>
  <c r="I38" i="19" s="1"/>
  <c r="J869" i="19"/>
  <c r="J868" i="19" s="1"/>
  <c r="L868" i="19"/>
  <c r="K868" i="19"/>
  <c r="M860" i="19"/>
  <c r="M859" i="19" s="1"/>
  <c r="M858" i="19" s="1"/>
  <c r="M44" i="19" s="1"/>
  <c r="J860" i="19"/>
  <c r="J859" i="19" s="1"/>
  <c r="J858" i="19" s="1"/>
  <c r="I860" i="19"/>
  <c r="I859" i="19" s="1"/>
  <c r="I858" i="19" s="1"/>
  <c r="J44" i="19" s="1"/>
  <c r="I44" i="19" s="1"/>
  <c r="L858" i="19"/>
  <c r="K858" i="19"/>
  <c r="J857" i="19"/>
  <c r="I857" i="19" s="1"/>
  <c r="J856" i="19"/>
  <c r="I856" i="19" s="1"/>
  <c r="J855" i="19"/>
  <c r="I855" i="19"/>
  <c r="J854" i="19"/>
  <c r="I854" i="19" s="1"/>
  <c r="J853" i="19"/>
  <c r="I853" i="19" s="1"/>
  <c r="M852" i="19"/>
  <c r="J852" i="19" s="1"/>
  <c r="I852" i="19" s="1"/>
  <c r="J851" i="19"/>
  <c r="I851" i="19" s="1"/>
  <c r="J850" i="19"/>
  <c r="I850" i="19" s="1"/>
  <c r="J849" i="19"/>
  <c r="I849" i="19"/>
  <c r="J848" i="19"/>
  <c r="I848" i="19" s="1"/>
  <c r="J847" i="19"/>
  <c r="I847" i="19"/>
  <c r="J846" i="19"/>
  <c r="I846" i="19" s="1"/>
  <c r="J845" i="19"/>
  <c r="I845" i="19" s="1"/>
  <c r="J844" i="19"/>
  <c r="I844" i="19" s="1"/>
  <c r="J843" i="19"/>
  <c r="I843" i="19"/>
  <c r="M842" i="19"/>
  <c r="J842" i="19"/>
  <c r="I842" i="19" s="1"/>
  <c r="J841" i="19"/>
  <c r="I841" i="19" s="1"/>
  <c r="J840" i="19"/>
  <c r="I840" i="19"/>
  <c r="J839" i="19"/>
  <c r="I839" i="19" s="1"/>
  <c r="J838" i="19"/>
  <c r="I838" i="19" s="1"/>
  <c r="J837" i="19"/>
  <c r="I837" i="19"/>
  <c r="J836" i="19"/>
  <c r="I836" i="19" s="1"/>
  <c r="J835" i="19"/>
  <c r="I835" i="19" s="1"/>
  <c r="J834" i="19"/>
  <c r="I834" i="19"/>
  <c r="J833" i="19"/>
  <c r="I833" i="19" s="1"/>
  <c r="J832" i="19"/>
  <c r="I832" i="19"/>
  <c r="J831" i="19"/>
  <c r="I831" i="19"/>
  <c r="J830" i="19"/>
  <c r="I830" i="19" s="1"/>
  <c r="M829" i="19"/>
  <c r="P826" i="19"/>
  <c r="J823" i="19"/>
  <c r="I823" i="19"/>
  <c r="F823" i="19"/>
  <c r="J822" i="19"/>
  <c r="I822" i="19" s="1"/>
  <c r="F822" i="19"/>
  <c r="J821" i="19"/>
  <c r="I821" i="19"/>
  <c r="J820" i="19"/>
  <c r="I820" i="19" s="1"/>
  <c r="F820" i="19"/>
  <c r="J819" i="19"/>
  <c r="I819" i="19"/>
  <c r="J818" i="19"/>
  <c r="I818" i="19" s="1"/>
  <c r="F818" i="19"/>
  <c r="J817" i="19"/>
  <c r="I817" i="19"/>
  <c r="J816" i="19"/>
  <c r="I816" i="19" s="1"/>
  <c r="F816" i="19"/>
  <c r="J815" i="19"/>
  <c r="I815" i="19"/>
  <c r="F815" i="19"/>
  <c r="J814" i="19"/>
  <c r="I814" i="19"/>
  <c r="J813" i="19"/>
  <c r="I813" i="19" s="1"/>
  <c r="F813" i="19"/>
  <c r="J812" i="19"/>
  <c r="I812" i="19"/>
  <c r="J811" i="19"/>
  <c r="I811" i="19" s="1"/>
  <c r="F811" i="19"/>
  <c r="J810" i="19"/>
  <c r="J809" i="19"/>
  <c r="I809" i="19" s="1"/>
  <c r="F809" i="19"/>
  <c r="J808" i="19"/>
  <c r="I808" i="19" s="1"/>
  <c r="F808" i="19"/>
  <c r="J806" i="19"/>
  <c r="I806" i="19"/>
  <c r="F806" i="19"/>
  <c r="N804" i="19"/>
  <c r="N803" i="19" s="1"/>
  <c r="M804" i="19"/>
  <c r="M803" i="19" s="1"/>
  <c r="M801" i="19" s="1"/>
  <c r="L804" i="19"/>
  <c r="L803" i="19" s="1"/>
  <c r="K804" i="19"/>
  <c r="K803" i="19" s="1"/>
  <c r="O789" i="19"/>
  <c r="N789" i="19"/>
  <c r="M789" i="19"/>
  <c r="L789" i="19"/>
  <c r="K789" i="19"/>
  <c r="J789" i="19"/>
  <c r="I789" i="19"/>
  <c r="M786" i="19"/>
  <c r="M785" i="19" s="1"/>
  <c r="J786" i="19"/>
  <c r="J785" i="19" s="1"/>
  <c r="O785" i="19"/>
  <c r="N785" i="19"/>
  <c r="N779" i="19" s="1"/>
  <c r="N778" i="19" s="1"/>
  <c r="N776" i="19" s="1"/>
  <c r="N642" i="19" s="1"/>
  <c r="L785" i="19"/>
  <c r="K785" i="19"/>
  <c r="I785" i="19"/>
  <c r="M784" i="19"/>
  <c r="J784" i="19"/>
  <c r="M783" i="19"/>
  <c r="J783" i="19"/>
  <c r="M782" i="19"/>
  <c r="J782" i="19"/>
  <c r="M781" i="19"/>
  <c r="M780" i="19" s="1"/>
  <c r="M779" i="19" s="1"/>
  <c r="M778" i="19" s="1"/>
  <c r="M776" i="19" s="1"/>
  <c r="Q776" i="19" s="1"/>
  <c r="J781" i="19"/>
  <c r="O780" i="19"/>
  <c r="O779" i="19" s="1"/>
  <c r="O778" i="19" s="1"/>
  <c r="O776" i="19" s="1"/>
  <c r="O642" i="19" s="1"/>
  <c r="N780" i="19"/>
  <c r="L780" i="19"/>
  <c r="L779" i="19" s="1"/>
  <c r="L778" i="19" s="1"/>
  <c r="L776" i="19" s="1"/>
  <c r="K780" i="19"/>
  <c r="K779" i="19" s="1"/>
  <c r="K778" i="19" s="1"/>
  <c r="K776" i="19" s="1"/>
  <c r="I780" i="19"/>
  <c r="I779" i="19"/>
  <c r="I778" i="19" s="1"/>
  <c r="I776" i="19" s="1"/>
  <c r="P776" i="19"/>
  <c r="J769" i="19"/>
  <c r="J766" i="19" s="1"/>
  <c r="J763" i="19" s="1"/>
  <c r="I769" i="19"/>
  <c r="I766" i="19" s="1"/>
  <c r="I763" i="19" s="1"/>
  <c r="J39" i="19" s="1"/>
  <c r="I39" i="19" s="1"/>
  <c r="M768" i="19"/>
  <c r="M765" i="19" s="1"/>
  <c r="M763" i="19" s="1"/>
  <c r="L763" i="19"/>
  <c r="I760" i="19"/>
  <c r="M760" i="19" s="1"/>
  <c r="M758" i="19" s="1"/>
  <c r="O758" i="19"/>
  <c r="N758" i="19"/>
  <c r="L758" i="19"/>
  <c r="K758" i="19"/>
  <c r="J758" i="19"/>
  <c r="O756" i="19"/>
  <c r="N756" i="19"/>
  <c r="M756" i="19"/>
  <c r="L756" i="19"/>
  <c r="K756" i="19"/>
  <c r="J756" i="19"/>
  <c r="I756" i="19"/>
  <c r="M755" i="19"/>
  <c r="I755" i="19"/>
  <c r="M754" i="19"/>
  <c r="I754" i="19"/>
  <c r="I753" i="19"/>
  <c r="M753" i="19" s="1"/>
  <c r="I752" i="19"/>
  <c r="M752" i="19" s="1"/>
  <c r="I751" i="19"/>
  <c r="M751" i="19" s="1"/>
  <c r="I750" i="19"/>
  <c r="M750" i="19" s="1"/>
  <c r="I749" i="19"/>
  <c r="M749" i="19" s="1"/>
  <c r="I748" i="19"/>
  <c r="I746" i="19" s="1"/>
  <c r="F748" i="19"/>
  <c r="M747" i="19"/>
  <c r="I747" i="19"/>
  <c r="F747" i="19"/>
  <c r="O746" i="19"/>
  <c r="N746" i="19"/>
  <c r="L746" i="19"/>
  <c r="K746" i="19"/>
  <c r="J746" i="19"/>
  <c r="I745" i="19"/>
  <c r="M745" i="19" s="1"/>
  <c r="M744" i="19"/>
  <c r="I744" i="19"/>
  <c r="I743" i="19"/>
  <c r="M743" i="19" s="1"/>
  <c r="I742" i="19"/>
  <c r="M742" i="19" s="1"/>
  <c r="I741" i="19"/>
  <c r="M741" i="19" s="1"/>
  <c r="I740" i="19"/>
  <c r="I739" i="19"/>
  <c r="M739" i="19" s="1"/>
  <c r="M738" i="19"/>
  <c r="I738" i="19"/>
  <c r="I737" i="19"/>
  <c r="M737" i="19" s="1"/>
  <c r="I736" i="19"/>
  <c r="M736" i="19" s="1"/>
  <c r="O735" i="19"/>
  <c r="N735" i="19"/>
  <c r="L735" i="19"/>
  <c r="K735" i="19"/>
  <c r="J735" i="19"/>
  <c r="I734" i="19"/>
  <c r="M734" i="19" s="1"/>
  <c r="I733" i="19"/>
  <c r="M733" i="19" s="1"/>
  <c r="I732" i="19"/>
  <c r="M732" i="19" s="1"/>
  <c r="M731" i="19"/>
  <c r="I731" i="19"/>
  <c r="M730" i="19"/>
  <c r="I730" i="19"/>
  <c r="I729" i="19"/>
  <c r="M729" i="19" s="1"/>
  <c r="I728" i="19"/>
  <c r="M728" i="19" s="1"/>
  <c r="F728" i="19"/>
  <c r="I727" i="19"/>
  <c r="M727" i="19" s="1"/>
  <c r="F727" i="19"/>
  <c r="I726" i="19"/>
  <c r="M726" i="19" s="1"/>
  <c r="F726" i="19"/>
  <c r="I725" i="19"/>
  <c r="M725" i="19" s="1"/>
  <c r="F725" i="19"/>
  <c r="I724" i="19"/>
  <c r="M724" i="19" s="1"/>
  <c r="F724" i="19"/>
  <c r="I723" i="19"/>
  <c r="F723" i="19"/>
  <c r="O722" i="19"/>
  <c r="N722" i="19"/>
  <c r="N719" i="19" s="1"/>
  <c r="N718" i="19" s="1"/>
  <c r="N716" i="19" s="1"/>
  <c r="L722" i="19"/>
  <c r="K722" i="19"/>
  <c r="K719" i="19" s="1"/>
  <c r="K718" i="19" s="1"/>
  <c r="K716" i="19" s="1"/>
  <c r="J722" i="19"/>
  <c r="I721" i="19"/>
  <c r="I720" i="19" s="1"/>
  <c r="O720" i="19"/>
  <c r="N720" i="19"/>
  <c r="L720" i="19"/>
  <c r="K720" i="19"/>
  <c r="J720" i="19"/>
  <c r="J719" i="19" s="1"/>
  <c r="J718" i="19" s="1"/>
  <c r="J716" i="19" s="1"/>
  <c r="M713" i="19"/>
  <c r="I713" i="19"/>
  <c r="F713" i="19"/>
  <c r="I711" i="19"/>
  <c r="M711" i="19" s="1"/>
  <c r="I710" i="19"/>
  <c r="I708" i="19"/>
  <c r="M708" i="19" s="1"/>
  <c r="F708" i="19"/>
  <c r="O706" i="19"/>
  <c r="N706" i="19"/>
  <c r="L706" i="19"/>
  <c r="K706" i="19"/>
  <c r="J706" i="19"/>
  <c r="F705" i="19"/>
  <c r="I703" i="19"/>
  <c r="I701" i="19" s="1"/>
  <c r="F703" i="19"/>
  <c r="O701" i="19"/>
  <c r="N701" i="19"/>
  <c r="L701" i="19"/>
  <c r="K701" i="19"/>
  <c r="J701" i="19"/>
  <c r="I700" i="19"/>
  <c r="M700" i="19" s="1"/>
  <c r="F700" i="19"/>
  <c r="I698" i="19"/>
  <c r="M698" i="19" s="1"/>
  <c r="I696" i="19"/>
  <c r="M696" i="19" s="1"/>
  <c r="I694" i="19"/>
  <c r="I692" i="19" s="1"/>
  <c r="F694" i="19"/>
  <c r="O692" i="19"/>
  <c r="N692" i="19"/>
  <c r="L692" i="19"/>
  <c r="K692" i="19"/>
  <c r="J692" i="19"/>
  <c r="I691" i="19"/>
  <c r="M691" i="19" s="1"/>
  <c r="I689" i="19"/>
  <c r="M689" i="19" s="1"/>
  <c r="I687" i="19"/>
  <c r="F687" i="19"/>
  <c r="O685" i="19"/>
  <c r="N685" i="19"/>
  <c r="N684" i="19" s="1"/>
  <c r="N683" i="19" s="1"/>
  <c r="N681" i="19" s="1"/>
  <c r="L685" i="19"/>
  <c r="K685" i="19"/>
  <c r="J685" i="19"/>
  <c r="L684" i="19"/>
  <c r="L683" i="19" s="1"/>
  <c r="L681" i="19" s="1"/>
  <c r="I678" i="19"/>
  <c r="M678" i="19" s="1"/>
  <c r="I677" i="19"/>
  <c r="O676" i="19"/>
  <c r="N676" i="19"/>
  <c r="L676" i="19"/>
  <c r="K676" i="19"/>
  <c r="J676" i="19"/>
  <c r="I675" i="19"/>
  <c r="M675" i="19" s="1"/>
  <c r="F675" i="19"/>
  <c r="I674" i="19"/>
  <c r="M674" i="19" s="1"/>
  <c r="M673" i="19"/>
  <c r="I673" i="19"/>
  <c r="M672" i="19"/>
  <c r="I672" i="19"/>
  <c r="I670" i="19" s="1"/>
  <c r="I671" i="19"/>
  <c r="M671" i="19" s="1"/>
  <c r="O670" i="19"/>
  <c r="N670" i="19"/>
  <c r="L670" i="19"/>
  <c r="K670" i="19"/>
  <c r="J670" i="19"/>
  <c r="I669" i="19"/>
  <c r="M669" i="19" s="1"/>
  <c r="I668" i="19"/>
  <c r="M668" i="19" s="1"/>
  <c r="I667" i="19"/>
  <c r="M667" i="19" s="1"/>
  <c r="M666" i="19" s="1"/>
  <c r="O666" i="19"/>
  <c r="N666" i="19"/>
  <c r="L666" i="19"/>
  <c r="K666" i="19"/>
  <c r="J666" i="19"/>
  <c r="J659" i="19" s="1"/>
  <c r="J658" i="19" s="1"/>
  <c r="J656" i="19" s="1"/>
  <c r="I665" i="19"/>
  <c r="M665" i="19" s="1"/>
  <c r="M664" i="19" s="1"/>
  <c r="O664" i="19"/>
  <c r="N664" i="19"/>
  <c r="L664" i="19"/>
  <c r="K664" i="19"/>
  <c r="J664" i="19"/>
  <c r="I663" i="19"/>
  <c r="I662" i="19" s="1"/>
  <c r="O662" i="19"/>
  <c r="N662" i="19"/>
  <c r="L662" i="19"/>
  <c r="K662" i="19"/>
  <c r="J662" i="19"/>
  <c r="I661" i="19"/>
  <c r="M661" i="19" s="1"/>
  <c r="M660" i="19" s="1"/>
  <c r="O660" i="19"/>
  <c r="N660" i="19"/>
  <c r="L660" i="19"/>
  <c r="L659" i="19" s="1"/>
  <c r="L658" i="19" s="1"/>
  <c r="L656" i="19" s="1"/>
  <c r="K660" i="19"/>
  <c r="J660" i="19"/>
  <c r="I660" i="19"/>
  <c r="O659" i="19"/>
  <c r="O658" i="19" s="1"/>
  <c r="O656" i="19" s="1"/>
  <c r="M654" i="19"/>
  <c r="I654" i="19"/>
  <c r="M653" i="19"/>
  <c r="I653" i="19"/>
  <c r="M652" i="19"/>
  <c r="I652" i="19"/>
  <c r="M651" i="19"/>
  <c r="I651" i="19"/>
  <c r="M650" i="19"/>
  <c r="M643" i="19" s="1"/>
  <c r="M36" i="19" s="1"/>
  <c r="I650" i="19"/>
  <c r="M649" i="19"/>
  <c r="I649" i="19"/>
  <c r="M648" i="19"/>
  <c r="I648" i="19"/>
  <c r="M647" i="19"/>
  <c r="I647" i="19"/>
  <c r="Q646" i="19"/>
  <c r="M646" i="19"/>
  <c r="I646" i="19"/>
  <c r="L643" i="19"/>
  <c r="K643" i="19"/>
  <c r="L36" i="19" s="1"/>
  <c r="J643" i="19"/>
  <c r="J640" i="19"/>
  <c r="I639" i="19"/>
  <c r="M637" i="19"/>
  <c r="M635" i="19" s="1"/>
  <c r="M634" i="19" s="1"/>
  <c r="M630" i="19" s="1"/>
  <c r="M33" i="19" s="1"/>
  <c r="O630" i="19"/>
  <c r="N630" i="19"/>
  <c r="L630" i="19"/>
  <c r="K630" i="19"/>
  <c r="M624" i="19"/>
  <c r="M623" i="19" s="1"/>
  <c r="M622" i="19" s="1"/>
  <c r="J624" i="19"/>
  <c r="I624" i="19"/>
  <c r="I623" i="19" s="1"/>
  <c r="I622" i="19" s="1"/>
  <c r="J623" i="19"/>
  <c r="J622" i="19" s="1"/>
  <c r="M619" i="19"/>
  <c r="M618" i="19" s="1"/>
  <c r="M617" i="19" s="1"/>
  <c r="J619" i="19"/>
  <c r="J618" i="19" s="1"/>
  <c r="J617" i="19" s="1"/>
  <c r="I619" i="19"/>
  <c r="I618" i="19" s="1"/>
  <c r="I617" i="19" s="1"/>
  <c r="M603" i="19"/>
  <c r="M602" i="19" s="1"/>
  <c r="M601" i="19" s="1"/>
  <c r="J603" i="19"/>
  <c r="J602" i="19" s="1"/>
  <c r="J601" i="19" s="1"/>
  <c r="I603" i="19"/>
  <c r="I602" i="19"/>
  <c r="I601" i="19" s="1"/>
  <c r="M598" i="19"/>
  <c r="M597" i="19" s="1"/>
  <c r="M596" i="19" s="1"/>
  <c r="J598" i="19"/>
  <c r="J597" i="19" s="1"/>
  <c r="J596" i="19" s="1"/>
  <c r="I598" i="19"/>
  <c r="I597" i="19" s="1"/>
  <c r="I596" i="19" s="1"/>
  <c r="M585" i="19"/>
  <c r="M584" i="19" s="1"/>
  <c r="M583" i="19" s="1"/>
  <c r="J585" i="19"/>
  <c r="J584" i="19" s="1"/>
  <c r="J583" i="19" s="1"/>
  <c r="I585" i="19"/>
  <c r="I584" i="19" s="1"/>
  <c r="I583" i="19" s="1"/>
  <c r="M566" i="19"/>
  <c r="M564" i="19" s="1"/>
  <c r="L566" i="19"/>
  <c r="L564" i="19" s="1"/>
  <c r="L563" i="19" s="1"/>
  <c r="L26" i="19" s="1"/>
  <c r="K566" i="19"/>
  <c r="J566" i="19"/>
  <c r="I566" i="19"/>
  <c r="I564" i="19" s="1"/>
  <c r="K564" i="19"/>
  <c r="K563" i="19" s="1"/>
  <c r="J564" i="19"/>
  <c r="O563" i="19"/>
  <c r="N563" i="19"/>
  <c r="I562" i="19"/>
  <c r="J562" i="19" s="1"/>
  <c r="I561" i="19"/>
  <c r="J561" i="19" s="1"/>
  <c r="A561" i="19"/>
  <c r="A562" i="19" s="1"/>
  <c r="I560" i="19"/>
  <c r="J560" i="19" s="1"/>
  <c r="J559" i="19"/>
  <c r="I559" i="19"/>
  <c r="I558" i="19"/>
  <c r="J558" i="19" s="1"/>
  <c r="J557" i="19"/>
  <c r="I557" i="19"/>
  <c r="A557" i="19"/>
  <c r="A558" i="19" s="1"/>
  <c r="A559" i="19" s="1"/>
  <c r="A560" i="19" s="1"/>
  <c r="I556" i="19"/>
  <c r="J556" i="19" s="1"/>
  <c r="A556" i="19"/>
  <c r="I555" i="19"/>
  <c r="J555" i="19" s="1"/>
  <c r="I554" i="19"/>
  <c r="J554" i="19" s="1"/>
  <c r="M553" i="19"/>
  <c r="I553" i="19" s="1"/>
  <c r="J553" i="19" s="1"/>
  <c r="I552" i="19"/>
  <c r="J552" i="19" s="1"/>
  <c r="I551" i="19"/>
  <c r="J551" i="19" s="1"/>
  <c r="I550" i="19"/>
  <c r="J550" i="19" s="1"/>
  <c r="I549" i="19"/>
  <c r="J549" i="19" s="1"/>
  <c r="I548" i="19"/>
  <c r="J548" i="19" s="1"/>
  <c r="I547" i="19"/>
  <c r="J547" i="19" s="1"/>
  <c r="I546" i="19"/>
  <c r="J546" i="19" s="1"/>
  <c r="I545" i="19"/>
  <c r="J545" i="19" s="1"/>
  <c r="I544" i="19"/>
  <c r="J544" i="19" s="1"/>
  <c r="I543" i="19"/>
  <c r="J543" i="19" s="1"/>
  <c r="I542" i="19"/>
  <c r="J542" i="19" s="1"/>
  <c r="I541" i="19"/>
  <c r="J541" i="19" s="1"/>
  <c r="A541" i="19"/>
  <c r="A542" i="19" s="1"/>
  <c r="A543" i="19" s="1"/>
  <c r="A544" i="19" s="1"/>
  <c r="A545" i="19" s="1"/>
  <c r="A546" i="19" s="1"/>
  <c r="A547" i="19" s="1"/>
  <c r="A548" i="19" s="1"/>
  <c r="A549" i="19" s="1"/>
  <c r="A550" i="19" s="1"/>
  <c r="A551" i="19" s="1"/>
  <c r="A552" i="19" s="1"/>
  <c r="I540" i="19"/>
  <c r="J540" i="19" s="1"/>
  <c r="I539" i="19"/>
  <c r="J539" i="19" s="1"/>
  <c r="I538" i="19"/>
  <c r="J538" i="19" s="1"/>
  <c r="J537" i="19"/>
  <c r="I537" i="19"/>
  <c r="I536" i="19"/>
  <c r="J536" i="19" s="1"/>
  <c r="I535" i="19"/>
  <c r="J535" i="19" s="1"/>
  <c r="J534" i="19"/>
  <c r="I534" i="19"/>
  <c r="J533" i="19"/>
  <c r="I533" i="19"/>
  <c r="I532" i="19"/>
  <c r="J532" i="19" s="1"/>
  <c r="I531" i="19"/>
  <c r="J531" i="19" s="1"/>
  <c r="J530" i="19"/>
  <c r="I530" i="19"/>
  <c r="I529" i="19"/>
  <c r="J529" i="19" s="1"/>
  <c r="I528" i="19"/>
  <c r="J528" i="19" s="1"/>
  <c r="A528" i="19"/>
  <c r="A529" i="19" s="1"/>
  <c r="A530" i="19" s="1"/>
  <c r="A531" i="19" s="1"/>
  <c r="A532" i="19" s="1"/>
  <c r="A533" i="19" s="1"/>
  <c r="A534" i="19" s="1"/>
  <c r="A535" i="19" s="1"/>
  <c r="A536" i="19" s="1"/>
  <c r="A537" i="19" s="1"/>
  <c r="A538" i="19" s="1"/>
  <c r="I527" i="19"/>
  <c r="J527" i="19" s="1"/>
  <c r="I526" i="19"/>
  <c r="J526" i="19" s="1"/>
  <c r="M525" i="19"/>
  <c r="I525" i="19" s="1"/>
  <c r="J525" i="19" s="1"/>
  <c r="I524" i="19"/>
  <c r="J524" i="19" s="1"/>
  <c r="J523" i="19"/>
  <c r="I523" i="19"/>
  <c r="I522" i="19"/>
  <c r="J522" i="19" s="1"/>
  <c r="I521" i="19"/>
  <c r="J521" i="19" s="1"/>
  <c r="A521" i="19"/>
  <c r="A522" i="19" s="1"/>
  <c r="A523" i="19" s="1"/>
  <c r="A524" i="19" s="1"/>
  <c r="Q62" i="19" s="1"/>
  <c r="J520" i="19"/>
  <c r="I520" i="19"/>
  <c r="M519" i="19"/>
  <c r="M516" i="19" s="1"/>
  <c r="I518" i="19"/>
  <c r="J518" i="19" s="1"/>
  <c r="J517" i="19"/>
  <c r="O516" i="19"/>
  <c r="O32" i="19" s="1"/>
  <c r="N516" i="19"/>
  <c r="N32" i="19" s="1"/>
  <c r="L516" i="19"/>
  <c r="K516" i="19"/>
  <c r="J515" i="19"/>
  <c r="J514" i="19" s="1"/>
  <c r="I515" i="19"/>
  <c r="P514" i="19"/>
  <c r="O514" i="19"/>
  <c r="N514" i="19"/>
  <c r="M514" i="19"/>
  <c r="L514" i="19"/>
  <c r="K514" i="19"/>
  <c r="I514" i="19"/>
  <c r="J513" i="19"/>
  <c r="I513" i="19"/>
  <c r="J512" i="19"/>
  <c r="I512" i="19"/>
  <c r="P511" i="19"/>
  <c r="P510" i="19" s="1"/>
  <c r="O511" i="19"/>
  <c r="N511" i="19"/>
  <c r="M511" i="19"/>
  <c r="J511" i="19" s="1"/>
  <c r="L511" i="19"/>
  <c r="K511" i="19"/>
  <c r="O510" i="19"/>
  <c r="N510" i="19"/>
  <c r="L510" i="19"/>
  <c r="L436" i="19" s="1"/>
  <c r="L31" i="19" s="1"/>
  <c r="K510" i="19"/>
  <c r="J509" i="19"/>
  <c r="I509" i="19"/>
  <c r="J508" i="19"/>
  <c r="I508" i="19"/>
  <c r="J507" i="19"/>
  <c r="I507" i="19"/>
  <c r="M506" i="19"/>
  <c r="M505" i="19" s="1"/>
  <c r="J504" i="19"/>
  <c r="I504" i="19"/>
  <c r="J503" i="19"/>
  <c r="I503" i="19"/>
  <c r="J502" i="19"/>
  <c r="I502" i="19"/>
  <c r="J501" i="19"/>
  <c r="I501" i="19"/>
  <c r="J500" i="19"/>
  <c r="I500" i="19"/>
  <c r="M499" i="19"/>
  <c r="J499" i="19" s="1"/>
  <c r="I499" i="19"/>
  <c r="J498" i="19"/>
  <c r="I498" i="19"/>
  <c r="J497" i="19"/>
  <c r="I497" i="19"/>
  <c r="J496" i="19"/>
  <c r="I496" i="19"/>
  <c r="J495" i="19"/>
  <c r="I495" i="19"/>
  <c r="J494" i="19"/>
  <c r="I494" i="19"/>
  <c r="M493" i="19"/>
  <c r="J493" i="19" s="1"/>
  <c r="J492" i="19"/>
  <c r="I492" i="19"/>
  <c r="J491" i="19"/>
  <c r="I491" i="19"/>
  <c r="J490" i="19"/>
  <c r="I490" i="19"/>
  <c r="J489" i="19"/>
  <c r="I489" i="19"/>
  <c r="M488" i="19"/>
  <c r="I488" i="19" s="1"/>
  <c r="J488" i="19"/>
  <c r="J487" i="19"/>
  <c r="I487" i="19"/>
  <c r="J486" i="19"/>
  <c r="I486" i="19"/>
  <c r="J485" i="19"/>
  <c r="I485" i="19"/>
  <c r="M484" i="19"/>
  <c r="J484" i="19" s="1"/>
  <c r="J483" i="19"/>
  <c r="I483" i="19"/>
  <c r="J482" i="19"/>
  <c r="I482" i="19"/>
  <c r="J481" i="19"/>
  <c r="I481" i="19"/>
  <c r="M480" i="19"/>
  <c r="J480" i="19" s="1"/>
  <c r="J479" i="19"/>
  <c r="I479" i="19"/>
  <c r="J478" i="19"/>
  <c r="I478" i="19"/>
  <c r="J477" i="19"/>
  <c r="I477" i="19"/>
  <c r="J476" i="19"/>
  <c r="I476" i="19"/>
  <c r="J475" i="19"/>
  <c r="I475" i="19"/>
  <c r="J474" i="19"/>
  <c r="I474" i="19"/>
  <c r="M473" i="19"/>
  <c r="J473" i="19" s="1"/>
  <c r="J472" i="19"/>
  <c r="I472" i="19"/>
  <c r="J471" i="19"/>
  <c r="I471" i="19"/>
  <c r="J470" i="19"/>
  <c r="I470" i="19"/>
  <c r="J469" i="19"/>
  <c r="I469" i="19"/>
  <c r="J468" i="19"/>
  <c r="I468" i="19"/>
  <c r="M467" i="19"/>
  <c r="J466" i="19"/>
  <c r="I466" i="19"/>
  <c r="J465" i="19"/>
  <c r="I465" i="19"/>
  <c r="J464" i="19"/>
  <c r="I464" i="19"/>
  <c r="J463" i="19"/>
  <c r="I463" i="19"/>
  <c r="J462" i="19"/>
  <c r="I462" i="19"/>
  <c r="M461" i="19"/>
  <c r="J461" i="19" s="1"/>
  <c r="J457" i="19"/>
  <c r="I457" i="19"/>
  <c r="J456" i="19"/>
  <c r="I456" i="19"/>
  <c r="J455" i="19"/>
  <c r="I455" i="19"/>
  <c r="J454" i="19"/>
  <c r="I454" i="19"/>
  <c r="J453" i="19"/>
  <c r="I453" i="19"/>
  <c r="J452" i="19"/>
  <c r="I452" i="19"/>
  <c r="J451" i="19"/>
  <c r="I451" i="19"/>
  <c r="J450" i="19"/>
  <c r="I450" i="19"/>
  <c r="J449" i="19"/>
  <c r="I449" i="19"/>
  <c r="J448" i="19"/>
  <c r="I448" i="19"/>
  <c r="J447" i="19"/>
  <c r="I447" i="19"/>
  <c r="J446" i="19"/>
  <c r="I446" i="19"/>
  <c r="J445" i="19"/>
  <c r="I445" i="19"/>
  <c r="J444" i="19"/>
  <c r="I444" i="19"/>
  <c r="J443" i="19"/>
  <c r="I443" i="19"/>
  <c r="J442" i="19"/>
  <c r="I442" i="19"/>
  <c r="J441" i="19"/>
  <c r="I441" i="19"/>
  <c r="P440" i="19"/>
  <c r="O440" i="19"/>
  <c r="O439" i="19" s="1"/>
  <c r="N440" i="19"/>
  <c r="M440" i="19"/>
  <c r="M439" i="19" s="1"/>
  <c r="L440" i="19"/>
  <c r="K440" i="19"/>
  <c r="I440" i="19"/>
  <c r="P439" i="19"/>
  <c r="N439" i="19"/>
  <c r="N436" i="19" s="1"/>
  <c r="N31" i="19" s="1"/>
  <c r="J433" i="19"/>
  <c r="J431" i="19" s="1"/>
  <c r="I433" i="19"/>
  <c r="F433" i="19"/>
  <c r="J432" i="19"/>
  <c r="I432" i="19"/>
  <c r="F432" i="19"/>
  <c r="M431" i="19"/>
  <c r="J430" i="19"/>
  <c r="I430" i="19"/>
  <c r="J429" i="19"/>
  <c r="I429" i="19"/>
  <c r="J428" i="19"/>
  <c r="I428" i="19"/>
  <c r="J427" i="19"/>
  <c r="I427" i="19"/>
  <c r="M426" i="19"/>
  <c r="J426" i="19" s="1"/>
  <c r="J425" i="19"/>
  <c r="I425" i="19"/>
  <c r="F425" i="19"/>
  <c r="J424" i="19"/>
  <c r="I424" i="19"/>
  <c r="J423" i="19"/>
  <c r="I423" i="19"/>
  <c r="J422" i="19"/>
  <c r="I422" i="19"/>
  <c r="J421" i="19"/>
  <c r="I421" i="19"/>
  <c r="F421" i="19"/>
  <c r="J420" i="19"/>
  <c r="I420" i="19"/>
  <c r="J419" i="19"/>
  <c r="I419" i="19"/>
  <c r="J418" i="19"/>
  <c r="I418" i="19"/>
  <c r="J417" i="19"/>
  <c r="I417" i="19"/>
  <c r="J416" i="19"/>
  <c r="I416" i="19"/>
  <c r="F416" i="19"/>
  <c r="J415" i="19"/>
  <c r="I415" i="19"/>
  <c r="F415" i="19"/>
  <c r="J414" i="19"/>
  <c r="I414" i="19"/>
  <c r="F414" i="19"/>
  <c r="J413" i="19"/>
  <c r="I413" i="19"/>
  <c r="J412" i="19"/>
  <c r="I412" i="19"/>
  <c r="F412" i="19"/>
  <c r="J411" i="19"/>
  <c r="I411" i="19"/>
  <c r="F411" i="19"/>
  <c r="J410" i="19"/>
  <c r="I410" i="19"/>
  <c r="F410" i="19"/>
  <c r="J409" i="19"/>
  <c r="I409" i="19"/>
  <c r="J408" i="19"/>
  <c r="I408" i="19"/>
  <c r="F408" i="19"/>
  <c r="J407" i="19"/>
  <c r="I407" i="19"/>
  <c r="F407" i="19"/>
  <c r="J406" i="19"/>
  <c r="I406" i="19"/>
  <c r="F406" i="19"/>
  <c r="J405" i="19"/>
  <c r="I405" i="19"/>
  <c r="F405" i="19"/>
  <c r="J404" i="19"/>
  <c r="I404" i="19"/>
  <c r="F404" i="19"/>
  <c r="J403" i="19"/>
  <c r="I403" i="19"/>
  <c r="J402" i="19"/>
  <c r="I402" i="19"/>
  <c r="F402" i="19"/>
  <c r="J401" i="19"/>
  <c r="I401" i="19"/>
  <c r="F401" i="19"/>
  <c r="J400" i="19"/>
  <c r="I400" i="19"/>
  <c r="F400" i="19"/>
  <c r="J398" i="19"/>
  <c r="I398" i="19"/>
  <c r="F398" i="19"/>
  <c r="F397" i="19"/>
  <c r="J396" i="19"/>
  <c r="I396" i="19"/>
  <c r="F396" i="19"/>
  <c r="F394" i="19"/>
  <c r="J392" i="19"/>
  <c r="I392" i="19"/>
  <c r="F392" i="19"/>
  <c r="M390" i="19"/>
  <c r="J389" i="19"/>
  <c r="I389" i="19"/>
  <c r="J388" i="19"/>
  <c r="I388" i="19"/>
  <c r="M387" i="19"/>
  <c r="J386" i="19"/>
  <c r="I386" i="19"/>
  <c r="F386" i="19"/>
  <c r="J384" i="19"/>
  <c r="I384" i="19"/>
  <c r="F384" i="19"/>
  <c r="J383" i="19"/>
  <c r="I383" i="19"/>
  <c r="F383" i="19"/>
  <c r="J381" i="19"/>
  <c r="I381" i="19"/>
  <c r="F381" i="19"/>
  <c r="J379" i="19"/>
  <c r="I379" i="19"/>
  <c r="F379" i="19"/>
  <c r="J377" i="19"/>
  <c r="I377" i="19"/>
  <c r="F377" i="19"/>
  <c r="J376" i="19"/>
  <c r="I376" i="19"/>
  <c r="F376" i="19"/>
  <c r="J374" i="19"/>
  <c r="I374" i="19"/>
  <c r="F374" i="19"/>
  <c r="J373" i="19"/>
  <c r="I373" i="19"/>
  <c r="F373" i="19"/>
  <c r="J371" i="19"/>
  <c r="I371" i="19"/>
  <c r="F371" i="19"/>
  <c r="J370" i="19"/>
  <c r="I370" i="19"/>
  <c r="F370" i="19"/>
  <c r="J369" i="19"/>
  <c r="I369" i="19"/>
  <c r="F369" i="19"/>
  <c r="J367" i="19"/>
  <c r="I367" i="19"/>
  <c r="F367" i="19"/>
  <c r="J365" i="19"/>
  <c r="I365" i="19"/>
  <c r="F365" i="19"/>
  <c r="J364" i="19"/>
  <c r="I364" i="19"/>
  <c r="F364" i="19"/>
  <c r="J362" i="19"/>
  <c r="I362" i="19"/>
  <c r="F362" i="19"/>
  <c r="M360" i="19"/>
  <c r="M359" i="19" s="1"/>
  <c r="M358" i="19" s="1"/>
  <c r="M355" i="19" s="1"/>
  <c r="M30" i="19" s="1"/>
  <c r="L360" i="19"/>
  <c r="K360" i="19"/>
  <c r="L357" i="19"/>
  <c r="K357" i="19"/>
  <c r="J357" i="19"/>
  <c r="I357" i="19"/>
  <c r="I356" i="19" s="1"/>
  <c r="M356" i="19"/>
  <c r="J356" i="19"/>
  <c r="O341" i="19"/>
  <c r="N341" i="19"/>
  <c r="M341" i="19"/>
  <c r="L341" i="19"/>
  <c r="K341" i="19"/>
  <c r="J341" i="19"/>
  <c r="I341" i="19"/>
  <c r="O324" i="19"/>
  <c r="N324" i="19"/>
  <c r="M324" i="19"/>
  <c r="L324" i="19"/>
  <c r="K324" i="19"/>
  <c r="J324" i="19"/>
  <c r="I324" i="19"/>
  <c r="O302" i="19"/>
  <c r="O301" i="19" s="1"/>
  <c r="N302" i="19"/>
  <c r="N301" i="19" s="1"/>
  <c r="M302" i="19"/>
  <c r="L302" i="19"/>
  <c r="L301" i="19" s="1"/>
  <c r="K302" i="19"/>
  <c r="K301" i="19" s="1"/>
  <c r="J302" i="19"/>
  <c r="J301" i="19" s="1"/>
  <c r="I302" i="19"/>
  <c r="I301" i="19" s="1"/>
  <c r="M301" i="19"/>
  <c r="O298" i="19"/>
  <c r="N298" i="19"/>
  <c r="M298" i="19"/>
  <c r="Q298" i="19" s="1"/>
  <c r="L298" i="19"/>
  <c r="K298" i="19"/>
  <c r="J298" i="19"/>
  <c r="I298" i="19"/>
  <c r="M297" i="19"/>
  <c r="J297" i="19"/>
  <c r="M296" i="19"/>
  <c r="J296" i="19"/>
  <c r="M295" i="19"/>
  <c r="J295" i="19"/>
  <c r="M294" i="19"/>
  <c r="M293" i="19" s="1"/>
  <c r="J294" i="19"/>
  <c r="J293" i="19" s="1"/>
  <c r="O293" i="19"/>
  <c r="N293" i="19"/>
  <c r="L293" i="19"/>
  <c r="K293" i="19"/>
  <c r="I293" i="19"/>
  <c r="M292" i="19"/>
  <c r="J292" i="19"/>
  <c r="M291" i="19"/>
  <c r="J291" i="19"/>
  <c r="M290" i="19"/>
  <c r="J290" i="19"/>
  <c r="J286" i="19" s="1"/>
  <c r="M289" i="19"/>
  <c r="J289" i="19"/>
  <c r="M288" i="19"/>
  <c r="J288" i="19"/>
  <c r="M287" i="19"/>
  <c r="J287" i="19"/>
  <c r="O286" i="19"/>
  <c r="N286" i="19"/>
  <c r="L286" i="19"/>
  <c r="K286" i="19"/>
  <c r="I286" i="19"/>
  <c r="M285" i="19"/>
  <c r="J285" i="19"/>
  <c r="M284" i="19"/>
  <c r="J284" i="19"/>
  <c r="M283" i="19"/>
  <c r="J283" i="19"/>
  <c r="M282" i="19"/>
  <c r="J282" i="19"/>
  <c r="M281" i="19"/>
  <c r="J281" i="19"/>
  <c r="O280" i="19"/>
  <c r="N280" i="19"/>
  <c r="L280" i="19"/>
  <c r="L274" i="19" s="1"/>
  <c r="L273" i="19" s="1"/>
  <c r="K280" i="19"/>
  <c r="I280" i="19"/>
  <c r="M279" i="19"/>
  <c r="J279" i="19"/>
  <c r="M278" i="19"/>
  <c r="J278" i="19"/>
  <c r="M277" i="19"/>
  <c r="J277" i="19"/>
  <c r="M276" i="19"/>
  <c r="J276" i="19"/>
  <c r="O275" i="19"/>
  <c r="O274" i="19" s="1"/>
  <c r="O273" i="19" s="1"/>
  <c r="N275" i="19"/>
  <c r="N274" i="19" s="1"/>
  <c r="N273" i="19" s="1"/>
  <c r="L275" i="19"/>
  <c r="K275" i="19"/>
  <c r="I275" i="19"/>
  <c r="M272" i="19"/>
  <c r="M270" i="19" s="1"/>
  <c r="J272" i="19"/>
  <c r="M271" i="19"/>
  <c r="J271" i="19"/>
  <c r="J270" i="19" s="1"/>
  <c r="O270" i="19"/>
  <c r="N270" i="19"/>
  <c r="L270" i="19"/>
  <c r="K270" i="19"/>
  <c r="I270" i="19"/>
  <c r="M269" i="19"/>
  <c r="J269" i="19"/>
  <c r="M268" i="19"/>
  <c r="J268" i="19"/>
  <c r="O267" i="19"/>
  <c r="N267" i="19"/>
  <c r="L267" i="19"/>
  <c r="K267" i="19"/>
  <c r="I267" i="19"/>
  <c r="M266" i="19"/>
  <c r="J266" i="19"/>
  <c r="M265" i="19"/>
  <c r="J265" i="19"/>
  <c r="O264" i="19"/>
  <c r="N264" i="19"/>
  <c r="N263" i="19" s="1"/>
  <c r="L264" i="19"/>
  <c r="L263" i="19" s="1"/>
  <c r="K264" i="19"/>
  <c r="I264" i="19"/>
  <c r="I263" i="19" s="1"/>
  <c r="K263" i="19"/>
  <c r="I258" i="19"/>
  <c r="J258" i="19" s="1"/>
  <c r="J257" i="19"/>
  <c r="I257" i="19"/>
  <c r="I256" i="19"/>
  <c r="J256" i="19" s="1"/>
  <c r="I255" i="19"/>
  <c r="J255" i="19" s="1"/>
  <c r="I254" i="19"/>
  <c r="J254" i="19" s="1"/>
  <c r="M253" i="19"/>
  <c r="I253" i="19" s="1"/>
  <c r="J253" i="19" s="1"/>
  <c r="I252" i="19"/>
  <c r="J252" i="19" s="1"/>
  <c r="I251" i="19"/>
  <c r="J251" i="19" s="1"/>
  <c r="I250" i="19"/>
  <c r="J250" i="19" s="1"/>
  <c r="I249" i="19"/>
  <c r="J249" i="19" s="1"/>
  <c r="I248" i="19"/>
  <c r="J248" i="19" s="1"/>
  <c r="I247" i="19"/>
  <c r="J247" i="19" s="1"/>
  <c r="I246" i="19"/>
  <c r="J246" i="19" s="1"/>
  <c r="I245" i="19"/>
  <c r="J245" i="19" s="1"/>
  <c r="I244" i="19"/>
  <c r="J244" i="19" s="1"/>
  <c r="I243" i="19"/>
  <c r="J243" i="19" s="1"/>
  <c r="I242" i="19"/>
  <c r="J242" i="19" s="1"/>
  <c r="I241" i="19"/>
  <c r="J241" i="19" s="1"/>
  <c r="M240" i="19"/>
  <c r="I240" i="19"/>
  <c r="J240" i="19" s="1"/>
  <c r="I239" i="19"/>
  <c r="J239" i="19" s="1"/>
  <c r="I238" i="19"/>
  <c r="J238" i="19" s="1"/>
  <c r="J237" i="19"/>
  <c r="I237" i="19"/>
  <c r="M236" i="19"/>
  <c r="I236" i="19" s="1"/>
  <c r="J236" i="19" s="1"/>
  <c r="I235" i="19"/>
  <c r="J235" i="19" s="1"/>
  <c r="M234" i="19"/>
  <c r="I234" i="19" s="1"/>
  <c r="J234" i="19" s="1"/>
  <c r="M233" i="19"/>
  <c r="I233" i="19"/>
  <c r="J233" i="19" s="1"/>
  <c r="I232" i="19"/>
  <c r="J232" i="19" s="1"/>
  <c r="I231" i="19"/>
  <c r="J231" i="19" s="1"/>
  <c r="I230" i="19"/>
  <c r="J230" i="19" s="1"/>
  <c r="I229" i="19"/>
  <c r="J229" i="19" s="1"/>
  <c r="I228" i="19"/>
  <c r="J228" i="19" s="1"/>
  <c r="I227" i="19"/>
  <c r="J227" i="19" s="1"/>
  <c r="I226" i="19"/>
  <c r="J226" i="19" s="1"/>
  <c r="I225" i="19"/>
  <c r="J225" i="19" s="1"/>
  <c r="I224" i="19"/>
  <c r="J224" i="19" s="1"/>
  <c r="I223" i="19"/>
  <c r="J223" i="19" s="1"/>
  <c r="I222" i="19"/>
  <c r="J222" i="19" s="1"/>
  <c r="I221" i="19"/>
  <c r="J221" i="19" s="1"/>
  <c r="I220" i="19"/>
  <c r="J220" i="19" s="1"/>
  <c r="I219" i="19"/>
  <c r="J219" i="19" s="1"/>
  <c r="I218" i="19"/>
  <c r="J218" i="19" s="1"/>
  <c r="I217" i="19"/>
  <c r="J217" i="19" s="1"/>
  <c r="I216" i="19"/>
  <c r="J216" i="19" s="1"/>
  <c r="I215" i="19"/>
  <c r="J215" i="19" s="1"/>
  <c r="I214" i="19"/>
  <c r="J214" i="19" s="1"/>
  <c r="I213" i="19"/>
  <c r="J213" i="19" s="1"/>
  <c r="M212" i="19"/>
  <c r="I212" i="19" s="1"/>
  <c r="J212" i="19" s="1"/>
  <c r="I211" i="19"/>
  <c r="J211" i="19" s="1"/>
  <c r="I210" i="19"/>
  <c r="J210" i="19" s="1"/>
  <c r="I209" i="19"/>
  <c r="J209" i="19" s="1"/>
  <c r="J208" i="19"/>
  <c r="I208" i="19"/>
  <c r="M207" i="19"/>
  <c r="I207" i="19"/>
  <c r="J207" i="19" s="1"/>
  <c r="I206" i="19"/>
  <c r="J206" i="19" s="1"/>
  <c r="M205" i="19"/>
  <c r="I205" i="19" s="1"/>
  <c r="J205" i="19" s="1"/>
  <c r="I202" i="19"/>
  <c r="J202" i="19" s="1"/>
  <c r="I201" i="19"/>
  <c r="J201" i="19" s="1"/>
  <c r="M200" i="19"/>
  <c r="I200" i="19"/>
  <c r="J200" i="19" s="1"/>
  <c r="J199" i="19"/>
  <c r="I199" i="19"/>
  <c r="I198" i="19"/>
  <c r="J198" i="19" s="1"/>
  <c r="I197" i="19"/>
  <c r="J197" i="19" s="1"/>
  <c r="I196" i="19"/>
  <c r="J196" i="19" s="1"/>
  <c r="I195" i="19"/>
  <c r="J195" i="19" s="1"/>
  <c r="M194" i="19"/>
  <c r="I194" i="19"/>
  <c r="J194" i="19" s="1"/>
  <c r="M193" i="19"/>
  <c r="I193" i="19" s="1"/>
  <c r="J193" i="19" s="1"/>
  <c r="O190" i="19"/>
  <c r="O27" i="19" s="1"/>
  <c r="N190" i="19"/>
  <c r="L190" i="19"/>
  <c r="K190" i="19"/>
  <c r="I187" i="19"/>
  <c r="M187" i="19" s="1"/>
  <c r="F187" i="19"/>
  <c r="M186" i="19"/>
  <c r="I186" i="19"/>
  <c r="F186" i="19"/>
  <c r="M185" i="19"/>
  <c r="I185" i="19"/>
  <c r="I184" i="19" s="1"/>
  <c r="P184" i="19"/>
  <c r="O184" i="19"/>
  <c r="O178" i="19" s="1"/>
  <c r="N184" i="19"/>
  <c r="L184" i="19"/>
  <c r="K184" i="19"/>
  <c r="J184" i="19"/>
  <c r="M183" i="19"/>
  <c r="I183" i="19"/>
  <c r="I182" i="19" s="1"/>
  <c r="F183" i="19"/>
  <c r="O182" i="19"/>
  <c r="N182" i="19"/>
  <c r="M182" i="19"/>
  <c r="L182" i="19"/>
  <c r="K182" i="19"/>
  <c r="J182" i="19"/>
  <c r="M181" i="19"/>
  <c r="I181" i="19"/>
  <c r="F181" i="19"/>
  <c r="M180" i="19"/>
  <c r="I180" i="19"/>
  <c r="F180" i="19"/>
  <c r="O179" i="19"/>
  <c r="N179" i="19"/>
  <c r="N178" i="19" s="1"/>
  <c r="M179" i="19"/>
  <c r="L179" i="19"/>
  <c r="L178" i="19" s="1"/>
  <c r="K179" i="19"/>
  <c r="K178" i="19" s="1"/>
  <c r="J179" i="19"/>
  <c r="H178" i="19"/>
  <c r="G178" i="19"/>
  <c r="F178" i="19"/>
  <c r="E178" i="19"/>
  <c r="D178" i="19"/>
  <c r="C178" i="19"/>
  <c r="M177" i="19"/>
  <c r="I177" i="19"/>
  <c r="M176" i="19"/>
  <c r="I176" i="19"/>
  <c r="M175" i="19"/>
  <c r="I175" i="19"/>
  <c r="F175" i="19"/>
  <c r="M174" i="19"/>
  <c r="I174" i="19"/>
  <c r="M173" i="19"/>
  <c r="I173" i="19"/>
  <c r="F173" i="19"/>
  <c r="M172" i="19"/>
  <c r="I172" i="19"/>
  <c r="F172" i="19"/>
  <c r="J171" i="19"/>
  <c r="M171" i="19" s="1"/>
  <c r="O170" i="19"/>
  <c r="N170" i="19"/>
  <c r="L170" i="19"/>
  <c r="K170" i="19"/>
  <c r="M169" i="19"/>
  <c r="I169" i="19"/>
  <c r="F169" i="19"/>
  <c r="M168" i="19"/>
  <c r="M167" i="19" s="1"/>
  <c r="I168" i="19"/>
  <c r="I167" i="19" s="1"/>
  <c r="O167" i="19"/>
  <c r="N167" i="19"/>
  <c r="L167" i="19"/>
  <c r="K167" i="19"/>
  <c r="J167" i="19"/>
  <c r="M166" i="19"/>
  <c r="I166" i="19"/>
  <c r="I165" i="19"/>
  <c r="F165" i="19"/>
  <c r="M164" i="19"/>
  <c r="M163" i="19" s="1"/>
  <c r="I164" i="19"/>
  <c r="I163" i="19" s="1"/>
  <c r="N163" i="19"/>
  <c r="L163" i="19"/>
  <c r="K163" i="19"/>
  <c r="J163" i="19"/>
  <c r="M162" i="19"/>
  <c r="I162" i="19"/>
  <c r="F162" i="19"/>
  <c r="M161" i="19"/>
  <c r="I161" i="19"/>
  <c r="M160" i="19"/>
  <c r="I160" i="19"/>
  <c r="F160" i="19"/>
  <c r="M159" i="19"/>
  <c r="I159" i="19"/>
  <c r="M158" i="19"/>
  <c r="I158" i="19"/>
  <c r="F158" i="19"/>
  <c r="M157" i="19"/>
  <c r="I157" i="19"/>
  <c r="F157" i="19"/>
  <c r="M156" i="19"/>
  <c r="I156" i="19"/>
  <c r="M155" i="19"/>
  <c r="I155" i="19"/>
  <c r="I153" i="19" s="1"/>
  <c r="M154" i="19"/>
  <c r="I154" i="19"/>
  <c r="N153" i="19"/>
  <c r="N152" i="19" s="1"/>
  <c r="L153" i="19"/>
  <c r="L152" i="19" s="1"/>
  <c r="K153" i="19"/>
  <c r="K152" i="19" s="1"/>
  <c r="J153" i="19"/>
  <c r="O152" i="19"/>
  <c r="C152" i="19"/>
  <c r="H151" i="19"/>
  <c r="H150" i="19" s="1"/>
  <c r="G151" i="19"/>
  <c r="G150" i="19" s="1"/>
  <c r="G134" i="19" s="1"/>
  <c r="F151" i="19"/>
  <c r="E151" i="19"/>
  <c r="E150" i="19" s="1"/>
  <c r="D151" i="19"/>
  <c r="D150" i="19" s="1"/>
  <c r="D134" i="19" s="1"/>
  <c r="F150" i="19"/>
  <c r="M149" i="19"/>
  <c r="I149" i="19"/>
  <c r="I148" i="19" s="1"/>
  <c r="O148" i="19"/>
  <c r="N148" i="19"/>
  <c r="M148" i="19"/>
  <c r="L148" i="19"/>
  <c r="K148" i="19"/>
  <c r="J148" i="19"/>
  <c r="O147" i="19"/>
  <c r="N147" i="19"/>
  <c r="M147" i="19"/>
  <c r="L147" i="19"/>
  <c r="K147" i="19"/>
  <c r="K145" i="19" s="1"/>
  <c r="J147" i="19"/>
  <c r="J145" i="19" s="1"/>
  <c r="N145" i="19"/>
  <c r="M145" i="19"/>
  <c r="L145" i="19"/>
  <c r="H145" i="19"/>
  <c r="G145" i="19"/>
  <c r="F145" i="19"/>
  <c r="E145" i="19"/>
  <c r="D145" i="19"/>
  <c r="C145" i="19"/>
  <c r="M143" i="19"/>
  <c r="I143" i="19"/>
  <c r="F143" i="19"/>
  <c r="M142" i="19"/>
  <c r="I142" i="19"/>
  <c r="F142" i="19"/>
  <c r="M141" i="19"/>
  <c r="I141" i="19"/>
  <c r="M140" i="19"/>
  <c r="I140" i="19"/>
  <c r="M139" i="19"/>
  <c r="I139" i="19"/>
  <c r="M138" i="19"/>
  <c r="I138" i="19"/>
  <c r="F138" i="19"/>
  <c r="O137" i="19"/>
  <c r="N137" i="19"/>
  <c r="L137" i="19"/>
  <c r="K137" i="19"/>
  <c r="K136" i="19" s="1"/>
  <c r="J137" i="19"/>
  <c r="J136" i="19" s="1"/>
  <c r="J135" i="19" s="1"/>
  <c r="L136" i="19"/>
  <c r="C136" i="19"/>
  <c r="N135" i="19"/>
  <c r="H135" i="19"/>
  <c r="G135" i="19"/>
  <c r="F135" i="19"/>
  <c r="E135" i="19"/>
  <c r="D135" i="19"/>
  <c r="C135" i="19"/>
  <c r="O131" i="19"/>
  <c r="N131" i="19"/>
  <c r="M128" i="19"/>
  <c r="I128" i="19"/>
  <c r="M127" i="19"/>
  <c r="I127" i="19"/>
  <c r="M126" i="19"/>
  <c r="I126" i="19"/>
  <c r="M125" i="19"/>
  <c r="I125" i="19"/>
  <c r="M124" i="19"/>
  <c r="I124" i="19"/>
  <c r="M123" i="19"/>
  <c r="I123" i="19"/>
  <c r="M122" i="19"/>
  <c r="I122" i="19"/>
  <c r="M121" i="19"/>
  <c r="I121" i="19"/>
  <c r="M120" i="19"/>
  <c r="I120" i="19"/>
  <c r="M119" i="19"/>
  <c r="I119" i="19"/>
  <c r="M118" i="19"/>
  <c r="I118" i="19"/>
  <c r="M117" i="19"/>
  <c r="I117" i="19"/>
  <c r="M116" i="19"/>
  <c r="I116" i="19"/>
  <c r="M115" i="19"/>
  <c r="I115" i="19"/>
  <c r="M114" i="19"/>
  <c r="I114" i="19"/>
  <c r="M113" i="19"/>
  <c r="I113" i="19"/>
  <c r="M112" i="19"/>
  <c r="I112" i="19"/>
  <c r="M111" i="19"/>
  <c r="I111" i="19"/>
  <c r="J109" i="19"/>
  <c r="M108" i="19"/>
  <c r="I108" i="19"/>
  <c r="M107" i="19"/>
  <c r="I107" i="19"/>
  <c r="I101" i="19" s="1"/>
  <c r="M106" i="19"/>
  <c r="M101" i="19" s="1"/>
  <c r="I106" i="19"/>
  <c r="L101" i="19"/>
  <c r="L97" i="19" s="1"/>
  <c r="L24" i="19" s="1"/>
  <c r="K101" i="19"/>
  <c r="K97" i="19" s="1"/>
  <c r="J101" i="19"/>
  <c r="O97" i="19"/>
  <c r="N97" i="19"/>
  <c r="M95" i="19"/>
  <c r="M94" i="19"/>
  <c r="M93" i="19"/>
  <c r="M92" i="19"/>
  <c r="M91" i="19"/>
  <c r="M90" i="19"/>
  <c r="M89" i="19"/>
  <c r="I89" i="19"/>
  <c r="M88" i="19"/>
  <c r="O87" i="19"/>
  <c r="O86" i="19" s="1"/>
  <c r="N87" i="19"/>
  <c r="N86" i="19" s="1"/>
  <c r="L87" i="19"/>
  <c r="K87" i="19"/>
  <c r="K86" i="19" s="1"/>
  <c r="J87" i="19"/>
  <c r="I87" i="19"/>
  <c r="I86" i="19" s="1"/>
  <c r="L86" i="19"/>
  <c r="J86" i="19"/>
  <c r="M77" i="19"/>
  <c r="J77" i="19"/>
  <c r="J76" i="19" s="1"/>
  <c r="J75" i="19" s="1"/>
  <c r="I77" i="19"/>
  <c r="I76" i="19" s="1"/>
  <c r="I75" i="19" s="1"/>
  <c r="O76" i="19"/>
  <c r="O75" i="19" s="1"/>
  <c r="N76" i="19"/>
  <c r="N75" i="19" s="1"/>
  <c r="M76" i="19"/>
  <c r="M75" i="19" s="1"/>
  <c r="L76" i="19"/>
  <c r="L75" i="19" s="1"/>
  <c r="K76" i="19"/>
  <c r="K75" i="19" s="1"/>
  <c r="O71" i="19"/>
  <c r="N71" i="19"/>
  <c r="M71" i="19"/>
  <c r="M19" i="19" s="1"/>
  <c r="M16" i="19" s="1"/>
  <c r="L71" i="19"/>
  <c r="K71" i="19"/>
  <c r="J71" i="19"/>
  <c r="J19" i="19" s="1"/>
  <c r="J16" i="19" s="1"/>
  <c r="I71" i="19"/>
  <c r="O64" i="19"/>
  <c r="O62" i="19" s="1"/>
  <c r="N64" i="19"/>
  <c r="N62" i="19" s="1"/>
  <c r="M64" i="19"/>
  <c r="L64" i="19"/>
  <c r="L62" i="19" s="1"/>
  <c r="K64" i="19"/>
  <c r="K62" i="19" s="1"/>
  <c r="J64" i="19"/>
  <c r="J62" i="19" s="1"/>
  <c r="I64" i="19"/>
  <c r="I62" i="19" s="1"/>
  <c r="I60" i="19" s="1"/>
  <c r="M62" i="19"/>
  <c r="B57" i="19"/>
  <c r="B56" i="19"/>
  <c r="B55" i="19"/>
  <c r="B54" i="19"/>
  <c r="B53" i="19"/>
  <c r="B52" i="19"/>
  <c r="B51" i="19"/>
  <c r="B50" i="19"/>
  <c r="B49" i="19"/>
  <c r="M47" i="19"/>
  <c r="J47" i="19"/>
  <c r="I47" i="19"/>
  <c r="O45" i="19"/>
  <c r="L45" i="19"/>
  <c r="O44" i="19"/>
  <c r="L44" i="19"/>
  <c r="O43" i="19"/>
  <c r="L43" i="19"/>
  <c r="O42" i="19"/>
  <c r="M42" i="19"/>
  <c r="L42" i="19"/>
  <c r="O41" i="19"/>
  <c r="M41" i="19"/>
  <c r="L41" i="19"/>
  <c r="J41" i="19"/>
  <c r="I41" i="19"/>
  <c r="O39" i="19"/>
  <c r="L39" i="19"/>
  <c r="O38" i="19"/>
  <c r="M38" i="19"/>
  <c r="L38" i="19"/>
  <c r="O37" i="19"/>
  <c r="O36" i="19"/>
  <c r="N34" i="19"/>
  <c r="K34" i="19"/>
  <c r="O33" i="19"/>
  <c r="N33" i="19"/>
  <c r="L33" i="19"/>
  <c r="K33" i="19"/>
  <c r="M32" i="19"/>
  <c r="L32" i="19"/>
  <c r="K32" i="19"/>
  <c r="O30" i="19"/>
  <c r="N30" i="19"/>
  <c r="L30" i="19"/>
  <c r="K30" i="19"/>
  <c r="O29" i="19"/>
  <c r="N29" i="19"/>
  <c r="L29" i="19"/>
  <c r="K29" i="19"/>
  <c r="J29" i="19"/>
  <c r="I29" i="19"/>
  <c r="N27" i="19"/>
  <c r="L27" i="19"/>
  <c r="K27" i="19"/>
  <c r="O26" i="19"/>
  <c r="N26" i="19"/>
  <c r="K26" i="19"/>
  <c r="O25" i="19"/>
  <c r="N25" i="19"/>
  <c r="O24" i="19"/>
  <c r="N24" i="19"/>
  <c r="K24" i="19"/>
  <c r="O19" i="19"/>
  <c r="O16" i="19" s="1"/>
  <c r="N19" i="19"/>
  <c r="N16" i="19" s="1"/>
  <c r="L19" i="19"/>
  <c r="L16" i="19" s="1"/>
  <c r="K19" i="19"/>
  <c r="K16" i="19" s="1"/>
  <c r="I19" i="19"/>
  <c r="I16" i="19" s="1"/>
  <c r="I439" i="19" l="1"/>
  <c r="J439" i="19"/>
  <c r="J960" i="19"/>
  <c r="J898" i="19" s="1"/>
  <c r="J891" i="19" s="1"/>
  <c r="K60" i="19"/>
  <c r="M137" i="19"/>
  <c r="M136" i="19" s="1"/>
  <c r="M135" i="19" s="1"/>
  <c r="I147" i="19"/>
  <c r="I145" i="19" s="1"/>
  <c r="C151" i="19"/>
  <c r="C150" i="19" s="1"/>
  <c r="I360" i="19"/>
  <c r="I387" i="19"/>
  <c r="I426" i="19"/>
  <c r="J440" i="19"/>
  <c r="I506" i="19"/>
  <c r="K659" i="19"/>
  <c r="K658" i="19" s="1"/>
  <c r="K656" i="19" s="1"/>
  <c r="O719" i="19"/>
  <c r="O718" i="19" s="1"/>
  <c r="O716" i="19" s="1"/>
  <c r="I758" i="19"/>
  <c r="J275" i="19"/>
  <c r="M280" i="19"/>
  <c r="I431" i="19"/>
  <c r="I664" i="19"/>
  <c r="I676" i="19"/>
  <c r="I659" i="19" s="1"/>
  <c r="I658" i="19" s="1"/>
  <c r="I656" i="19" s="1"/>
  <c r="J1304" i="19"/>
  <c r="J1303" i="19" s="1"/>
  <c r="J1301" i="19" s="1"/>
  <c r="J1298" i="19" s="1"/>
  <c r="M1400" i="19"/>
  <c r="M1369" i="19" s="1"/>
  <c r="M1368" i="19" s="1"/>
  <c r="M703" i="19"/>
  <c r="M701" i="19" s="1"/>
  <c r="M40" i="19"/>
  <c r="L60" i="19"/>
  <c r="J97" i="19"/>
  <c r="J24" i="19" s="1"/>
  <c r="J170" i="19"/>
  <c r="M275" i="19"/>
  <c r="I722" i="19"/>
  <c r="J780" i="19"/>
  <c r="J779" i="19" s="1"/>
  <c r="J778" i="19" s="1"/>
  <c r="J776" i="19" s="1"/>
  <c r="J1035" i="19"/>
  <c r="M97" i="19"/>
  <c r="M24" i="19" s="1"/>
  <c r="N60" i="19"/>
  <c r="I109" i="19"/>
  <c r="M204" i="19"/>
  <c r="I204" i="19" s="1"/>
  <c r="J204" i="19" s="1"/>
  <c r="O263" i="19"/>
  <c r="O262" i="19" s="1"/>
  <c r="O261" i="19" s="1"/>
  <c r="O259" i="19" s="1"/>
  <c r="J387" i="19"/>
  <c r="J684" i="19"/>
  <c r="J683" i="19" s="1"/>
  <c r="J681" i="19" s="1"/>
  <c r="J655" i="19" s="1"/>
  <c r="O60" i="19"/>
  <c r="M109" i="19"/>
  <c r="L262" i="19"/>
  <c r="L261" i="19" s="1"/>
  <c r="L259" i="19" s="1"/>
  <c r="L28" i="19" s="1"/>
  <c r="J360" i="19"/>
  <c r="I473" i="19"/>
  <c r="I484" i="19"/>
  <c r="L719" i="19"/>
  <c r="L718" i="19" s="1"/>
  <c r="L716" i="19" s="1"/>
  <c r="L655" i="19" s="1"/>
  <c r="L642" i="19" s="1"/>
  <c r="M1304" i="19"/>
  <c r="M1303" i="19" s="1"/>
  <c r="M1301" i="19" s="1"/>
  <c r="M1298" i="19" s="1"/>
  <c r="N262" i="19"/>
  <c r="N261" i="19" s="1"/>
  <c r="N259" i="19" s="1"/>
  <c r="O436" i="19"/>
  <c r="O31" i="19" s="1"/>
  <c r="I461" i="19"/>
  <c r="M748" i="19"/>
  <c r="I152" i="19"/>
  <c r="M1324" i="19"/>
  <c r="C134" i="19"/>
  <c r="N151" i="19"/>
  <c r="N150" i="19" s="1"/>
  <c r="N134" i="19" s="1"/>
  <c r="J267" i="19"/>
  <c r="I274" i="19"/>
  <c r="I273" i="19" s="1"/>
  <c r="I262" i="19" s="1"/>
  <c r="I261" i="19" s="1"/>
  <c r="I259" i="19" s="1"/>
  <c r="M1035" i="19"/>
  <c r="M563" i="19"/>
  <c r="M26" i="19" s="1"/>
  <c r="I643" i="19"/>
  <c r="J36" i="19" s="1"/>
  <c r="I36" i="19" s="1"/>
  <c r="M87" i="19"/>
  <c r="M86" i="19" s="1"/>
  <c r="M60" i="19" s="1"/>
  <c r="I171" i="19"/>
  <c r="I170" i="19" s="1"/>
  <c r="J178" i="19"/>
  <c r="J264" i="19"/>
  <c r="M267" i="19"/>
  <c r="K274" i="19"/>
  <c r="K273" i="19" s="1"/>
  <c r="M286" i="19"/>
  <c r="I480" i="19"/>
  <c r="K684" i="19"/>
  <c r="K683" i="19" s="1"/>
  <c r="K681" i="19" s="1"/>
  <c r="O684" i="19"/>
  <c r="O683" i="19" s="1"/>
  <c r="O681" i="19" s="1"/>
  <c r="M706" i="19"/>
  <c r="M29" i="19"/>
  <c r="M170" i="19"/>
  <c r="K151" i="19"/>
  <c r="K150" i="19" s="1"/>
  <c r="K134" i="19" s="1"/>
  <c r="K133" i="19" s="1"/>
  <c r="K131" i="19" s="1"/>
  <c r="K25" i="19" s="1"/>
  <c r="M264" i="19"/>
  <c r="M263" i="19" s="1"/>
  <c r="L898" i="19"/>
  <c r="L891" i="19" s="1"/>
  <c r="M940" i="19"/>
  <c r="M939" i="19" s="1"/>
  <c r="M937" i="19" s="1"/>
  <c r="M934" i="19" s="1"/>
  <c r="M898" i="19" s="1"/>
  <c r="M891" i="19" s="1"/>
  <c r="L1262" i="19"/>
  <c r="J60" i="19"/>
  <c r="J505" i="19"/>
  <c r="I505" i="19"/>
  <c r="F134" i="19"/>
  <c r="M153" i="19"/>
  <c r="M152" i="19" s="1"/>
  <c r="J359" i="19"/>
  <c r="J358" i="19" s="1"/>
  <c r="J355" i="19" s="1"/>
  <c r="J30" i="19" s="1"/>
  <c r="M960" i="19"/>
  <c r="J1324" i="19"/>
  <c r="O28" i="19"/>
  <c r="O23" i="19" s="1"/>
  <c r="E134" i="19"/>
  <c r="K655" i="19"/>
  <c r="I1035" i="19"/>
  <c r="M670" i="19"/>
  <c r="H134" i="19"/>
  <c r="I137" i="19"/>
  <c r="I136" i="19" s="1"/>
  <c r="I135" i="19" s="1"/>
  <c r="M178" i="19"/>
  <c r="I390" i="19"/>
  <c r="J563" i="19"/>
  <c r="J26" i="19" s="1"/>
  <c r="J829" i="19"/>
  <c r="I829" i="19" s="1"/>
  <c r="M828" i="19"/>
  <c r="I1324" i="19"/>
  <c r="J390" i="19"/>
  <c r="J467" i="19"/>
  <c r="I467" i="19"/>
  <c r="M438" i="19"/>
  <c r="M460" i="19"/>
  <c r="I666" i="19"/>
  <c r="I685" i="19"/>
  <c r="M687" i="19"/>
  <c r="M685" i="19" s="1"/>
  <c r="I563" i="19"/>
  <c r="I26" i="19" s="1"/>
  <c r="N659" i="19"/>
  <c r="N658" i="19" s="1"/>
  <c r="N656" i="19" s="1"/>
  <c r="I735" i="19"/>
  <c r="I719" i="19" s="1"/>
  <c r="I718" i="19" s="1"/>
  <c r="I716" i="19" s="1"/>
  <c r="M740" i="19"/>
  <c r="M735" i="19" s="1"/>
  <c r="I810" i="19"/>
  <c r="I804" i="19" s="1"/>
  <c r="I803" i="19" s="1"/>
  <c r="I801" i="19" s="1"/>
  <c r="J42" i="19" s="1"/>
  <c r="I42" i="19" s="1"/>
  <c r="J804" i="19"/>
  <c r="J803" i="19" s="1"/>
  <c r="J801" i="19" s="1"/>
  <c r="I97" i="19"/>
  <c r="L151" i="19"/>
  <c r="L150" i="19" s="1"/>
  <c r="L134" i="19" s="1"/>
  <c r="L133" i="19" s="1"/>
  <c r="L131" i="19" s="1"/>
  <c r="L25" i="19" s="1"/>
  <c r="L23" i="19" s="1"/>
  <c r="I179" i="19"/>
  <c r="I178" i="19" s="1"/>
  <c r="I151" i="19" s="1"/>
  <c r="I150" i="19" s="1"/>
  <c r="I640" i="19"/>
  <c r="I635" i="19" s="1"/>
  <c r="I634" i="19" s="1"/>
  <c r="I630" i="19" s="1"/>
  <c r="I33" i="19" s="1"/>
  <c r="J635" i="19"/>
  <c r="J634" i="19" s="1"/>
  <c r="J630" i="19" s="1"/>
  <c r="J33" i="19" s="1"/>
  <c r="O151" i="19"/>
  <c r="O150" i="19" s="1"/>
  <c r="O134" i="19" s="1"/>
  <c r="J152" i="19"/>
  <c r="J151" i="19" s="1"/>
  <c r="J150" i="19" s="1"/>
  <c r="J134" i="19" s="1"/>
  <c r="J133" i="19" s="1"/>
  <c r="J131" i="19" s="1"/>
  <c r="M184" i="19"/>
  <c r="K262" i="19"/>
  <c r="K261" i="19" s="1"/>
  <c r="K259" i="19" s="1"/>
  <c r="J280" i="19"/>
  <c r="J274" i="19" s="1"/>
  <c r="J273" i="19" s="1"/>
  <c r="M746" i="19"/>
  <c r="I1369" i="19"/>
  <c r="I1368" i="19" s="1"/>
  <c r="J1369" i="19"/>
  <c r="J1368" i="19" s="1"/>
  <c r="I960" i="19"/>
  <c r="I898" i="19" s="1"/>
  <c r="I891" i="19" s="1"/>
  <c r="J506" i="19"/>
  <c r="M510" i="19"/>
  <c r="I519" i="19"/>
  <c r="M203" i="19"/>
  <c r="I203" i="19" s="1"/>
  <c r="J203" i="19" s="1"/>
  <c r="M663" i="19"/>
  <c r="M662" i="19" s="1"/>
  <c r="M659" i="19" s="1"/>
  <c r="M658" i="19" s="1"/>
  <c r="M656" i="19" s="1"/>
  <c r="M694" i="19"/>
  <c r="M692" i="19" s="1"/>
  <c r="M677" i="19"/>
  <c r="M676" i="19" s="1"/>
  <c r="I511" i="19"/>
  <c r="M723" i="19"/>
  <c r="M722" i="19" s="1"/>
  <c r="I493" i="19"/>
  <c r="M721" i="19"/>
  <c r="M720" i="19" s="1"/>
  <c r="I706" i="19"/>
  <c r="J40" i="19" l="1"/>
  <c r="I40" i="19" s="1"/>
  <c r="I28" i="19"/>
  <c r="M1262" i="19"/>
  <c r="J1262" i="19"/>
  <c r="J263" i="19"/>
  <c r="J262" i="19" s="1"/>
  <c r="J261" i="19" s="1"/>
  <c r="J259" i="19" s="1"/>
  <c r="J28" i="19" s="1"/>
  <c r="M274" i="19"/>
  <c r="M273" i="19" s="1"/>
  <c r="M262" i="19" s="1"/>
  <c r="M261" i="19" s="1"/>
  <c r="M259" i="19" s="1"/>
  <c r="M28" i="19" s="1"/>
  <c r="I1262" i="19"/>
  <c r="O59" i="19"/>
  <c r="O58" i="19" s="1"/>
  <c r="I684" i="19"/>
  <c r="I683" i="19" s="1"/>
  <c r="I681" i="19" s="1"/>
  <c r="I655" i="19" s="1"/>
  <c r="N15" i="19"/>
  <c r="O96" i="19"/>
  <c r="O15" i="19" s="1"/>
  <c r="M151" i="19"/>
  <c r="M150" i="19" s="1"/>
  <c r="M134" i="19" s="1"/>
  <c r="M133" i="19" s="1"/>
  <c r="M131" i="19" s="1"/>
  <c r="M25" i="19" s="1"/>
  <c r="I359" i="19"/>
  <c r="I358" i="19" s="1"/>
  <c r="I355" i="19" s="1"/>
  <c r="I30" i="19" s="1"/>
  <c r="N96" i="19"/>
  <c r="N59" i="19" s="1"/>
  <c r="N58" i="19" s="1"/>
  <c r="O40" i="19"/>
  <c r="O35" i="19" s="1"/>
  <c r="O34" i="19" s="1"/>
  <c r="N28" i="19"/>
  <c r="N23" i="19" s="1"/>
  <c r="J25" i="19"/>
  <c r="M684" i="19"/>
  <c r="M683" i="19" s="1"/>
  <c r="M681" i="19" s="1"/>
  <c r="M655" i="19" s="1"/>
  <c r="L40" i="19"/>
  <c r="K28" i="19"/>
  <c r="I24" i="19"/>
  <c r="J828" i="19"/>
  <c r="I828" i="19" s="1"/>
  <c r="M827" i="19"/>
  <c r="K642" i="19"/>
  <c r="L37" i="19"/>
  <c r="J510" i="19"/>
  <c r="I510" i="19"/>
  <c r="J460" i="19"/>
  <c r="I460" i="19"/>
  <c r="M459" i="19"/>
  <c r="J438" i="19"/>
  <c r="I438" i="19"/>
  <c r="M437" i="19"/>
  <c r="M192" i="19"/>
  <c r="I516" i="19"/>
  <c r="I32" i="19" s="1"/>
  <c r="J519" i="19"/>
  <c r="J516" i="19" s="1"/>
  <c r="J32" i="19" s="1"/>
  <c r="M719" i="19"/>
  <c r="M718" i="19" s="1"/>
  <c r="M716" i="19" s="1"/>
  <c r="L96" i="19"/>
  <c r="I134" i="19"/>
  <c r="I133" i="19" s="1"/>
  <c r="I131" i="19" s="1"/>
  <c r="I25" i="19" s="1"/>
  <c r="M37" i="19" l="1"/>
  <c r="J827" i="19"/>
  <c r="I827" i="19" s="1"/>
  <c r="M826" i="19"/>
  <c r="J459" i="19"/>
  <c r="I459" i="19"/>
  <c r="M458" i="19"/>
  <c r="L15" i="19"/>
  <c r="L59" i="19"/>
  <c r="L58" i="19" s="1"/>
  <c r="J37" i="19"/>
  <c r="L35" i="19"/>
  <c r="L34" i="19" s="1"/>
  <c r="I192" i="19"/>
  <c r="M190" i="19"/>
  <c r="J437" i="19"/>
  <c r="I437" i="19"/>
  <c r="L13" i="19" l="1"/>
  <c r="M27" i="19"/>
  <c r="I37" i="19"/>
  <c r="M436" i="19"/>
  <c r="J458" i="19"/>
  <c r="J436" i="19" s="1"/>
  <c r="J31" i="19" s="1"/>
  <c r="I458" i="19"/>
  <c r="I436" i="19" s="1"/>
  <c r="I31" i="19" s="1"/>
  <c r="I190" i="19"/>
  <c r="J192" i="19"/>
  <c r="J190" i="19" s="1"/>
  <c r="Q826" i="19"/>
  <c r="J826" i="19"/>
  <c r="M43" i="19"/>
  <c r="M35" i="19" s="1"/>
  <c r="M34" i="19" s="1"/>
  <c r="M642" i="19"/>
  <c r="I826" i="19" l="1"/>
  <c r="J642" i="19"/>
  <c r="J27" i="19"/>
  <c r="J23" i="19" s="1"/>
  <c r="J96" i="19"/>
  <c r="I27" i="19"/>
  <c r="I23" i="19" s="1"/>
  <c r="I96" i="19"/>
  <c r="K439" i="19"/>
  <c r="K436" i="19" s="1"/>
  <c r="M31" i="19"/>
  <c r="M96" i="19"/>
  <c r="M23" i="19"/>
  <c r="J43" i="19" l="1"/>
  <c r="I642" i="19"/>
  <c r="M59" i="19"/>
  <c r="M58" i="19" s="1"/>
  <c r="M15" i="19"/>
  <c r="M13" i="19" s="1"/>
  <c r="K31" i="19"/>
  <c r="K23" i="19" s="1"/>
  <c r="K96" i="19"/>
  <c r="I15" i="19"/>
  <c r="I59" i="19"/>
  <c r="I58" i="19" s="1"/>
  <c r="J59" i="19"/>
  <c r="J58" i="19" s="1"/>
  <c r="J15" i="19"/>
  <c r="I43" i="19" l="1"/>
  <c r="J35" i="19"/>
  <c r="K59" i="19"/>
  <c r="K58" i="19" s="1"/>
  <c r="K15" i="19"/>
  <c r="K13" i="19" s="1"/>
  <c r="I35" i="19" l="1"/>
  <c r="J34" i="19"/>
  <c r="I34" i="19" l="1"/>
  <c r="I13" i="19" s="1"/>
  <c r="J13" i="19"/>
  <c r="C19" i="10" l="1"/>
  <c r="E19" i="10"/>
  <c r="F19" i="10"/>
  <c r="G19" i="10"/>
  <c r="H19" i="10"/>
  <c r="I19" i="10"/>
  <c r="J19" i="10"/>
  <c r="D19" i="10"/>
  <c r="C16" i="10"/>
  <c r="E16" i="10"/>
  <c r="F16" i="10"/>
  <c r="G16" i="10"/>
  <c r="H16" i="10"/>
  <c r="I16" i="10"/>
  <c r="J16" i="10"/>
  <c r="D16" i="10"/>
  <c r="C11" i="10"/>
  <c r="E11" i="10"/>
  <c r="F11" i="10"/>
  <c r="G11" i="10"/>
  <c r="H11" i="10"/>
  <c r="I11" i="10"/>
  <c r="J11" i="10"/>
  <c r="D11" i="10"/>
  <c r="D10" i="10" s="1"/>
  <c r="D9" i="10" s="1"/>
  <c r="F10" i="10" l="1"/>
  <c r="F9" i="10" s="1"/>
  <c r="J10" i="10"/>
  <c r="J9" i="10" s="1"/>
  <c r="E10" i="10"/>
  <c r="E9" i="10" s="1"/>
  <c r="C10" i="10"/>
  <c r="C9" i="10" s="1"/>
  <c r="H10" i="10"/>
  <c r="H9" i="10" s="1"/>
  <c r="I10" i="10"/>
  <c r="I9" i="10" s="1"/>
  <c r="G10" i="10"/>
  <c r="G9" i="10" s="1"/>
  <c r="X15" i="13" l="1"/>
  <c r="Y15" i="13"/>
  <c r="Z15" i="13"/>
  <c r="AB15" i="13"/>
  <c r="V15" i="13"/>
  <c r="AA18" i="13"/>
  <c r="AA15" i="13" s="1"/>
  <c r="W18" i="13"/>
  <c r="W15" i="13" s="1"/>
  <c r="B45" i="17" l="1"/>
</calcChain>
</file>

<file path=xl/comments1.xml><?xml version="1.0" encoding="utf-8"?>
<comments xmlns="http://schemas.openxmlformats.org/spreadsheetml/2006/main">
  <authors>
    <author>Admin</author>
  </authors>
  <commentList>
    <comment ref="B111" authorId="0">
      <text>
        <r>
          <rPr>
            <b/>
            <sz val="9"/>
            <color indexed="81"/>
            <rFont val="Tahoma"/>
            <family val="2"/>
          </rPr>
          <t>Admin:</t>
        </r>
        <r>
          <rPr>
            <sz val="9"/>
            <color indexed="81"/>
            <rFont val="Tahoma"/>
            <family val="2"/>
          </rPr>
          <t xml:space="preserve">
Giai đoạn 2021 - 2025 NSĐP</t>
        </r>
      </text>
    </comment>
    <comment ref="B751" authorId="0">
      <text>
        <r>
          <rPr>
            <b/>
            <sz val="9"/>
            <color indexed="81"/>
            <rFont val="Tahoma"/>
            <family val="2"/>
          </rPr>
          <t xml:space="preserve">
Gộp danh mục</t>
        </r>
      </text>
    </comment>
  </commentList>
</comments>
</file>

<file path=xl/sharedStrings.xml><?xml version="1.0" encoding="utf-8"?>
<sst xmlns="http://schemas.openxmlformats.org/spreadsheetml/2006/main" count="6673" uniqueCount="2498">
  <si>
    <t>STT</t>
  </si>
  <si>
    <t>Danh mục dự án</t>
  </si>
  <si>
    <t>Địa điểm XD</t>
  </si>
  <si>
    <t>Thời gian thực hiện</t>
  </si>
  <si>
    <t>Năng lực thiết kế</t>
  </si>
  <si>
    <t>Quyết định đầu tư</t>
  </si>
  <si>
    <t>Ghi chú</t>
  </si>
  <si>
    <t>Khởi công
(năm)</t>
  </si>
  <si>
    <t>Hoàn thành
(năm)</t>
  </si>
  <si>
    <t>Số quyết định; ngày, tháng, năm ban hành</t>
  </si>
  <si>
    <t xml:space="preserve">TMĐT </t>
  </si>
  <si>
    <t>Tổng số (tất cả các nguồn vốn)</t>
  </si>
  <si>
    <t>Trong đó: vốn NSĐP</t>
  </si>
  <si>
    <t>Tổng số</t>
  </si>
  <si>
    <t>Trong đó</t>
  </si>
  <si>
    <t>Trong đó:</t>
  </si>
  <si>
    <t xml:space="preserve">Thu hồi các khoản ứng trước </t>
  </si>
  <si>
    <t>Thanh toán nợ XDCB</t>
  </si>
  <si>
    <t>Đơn vị tính: Triệu đồng</t>
  </si>
  <si>
    <t>I</t>
  </si>
  <si>
    <t>Ngân sách cấp tỉnh quản lý</t>
  </si>
  <si>
    <t>II</t>
  </si>
  <si>
    <t>Dự án….</t>
  </si>
  <si>
    <t>A</t>
  </si>
  <si>
    <t>B</t>
  </si>
  <si>
    <t>C</t>
  </si>
  <si>
    <t>Trong đó: vốn NSTW</t>
  </si>
  <si>
    <t>TT</t>
  </si>
  <si>
    <t>Nhà tài trợ</t>
  </si>
  <si>
    <t>Ngày ký kết Hiệp định</t>
  </si>
  <si>
    <t>Ngày kết thúc Hiệp định</t>
  </si>
  <si>
    <t xml:space="preserve">Số quyết định </t>
  </si>
  <si>
    <t xml:space="preserve">Tổng số (tất cả các nguồn vốn) </t>
  </si>
  <si>
    <t xml:space="preserve">Trong đó: </t>
  </si>
  <si>
    <t>Vốn đối ứng</t>
  </si>
  <si>
    <t>Tính bằng nguyên tệ</t>
  </si>
  <si>
    <t>Quy đổi ra tiền Việt</t>
  </si>
  <si>
    <t>Vay lại</t>
  </si>
  <si>
    <t>NSTW</t>
  </si>
  <si>
    <t>NSĐP</t>
  </si>
  <si>
    <t>Đưa vào cân đối NSTW</t>
  </si>
  <si>
    <t>Vốn nước ngoài</t>
  </si>
  <si>
    <t>Chương trình mục tiêu quốc gia phát triển kinh tế - xã hội vùng đồng bào dân tộc thiểu số và miền núi</t>
  </si>
  <si>
    <t>III</t>
  </si>
  <si>
    <t>Chương trình mục tiêu quốc gia xây dựng nông thôn mới</t>
  </si>
  <si>
    <t>Nguồn vốn đầu tư</t>
  </si>
  <si>
    <t>TỔNG SỐ</t>
  </si>
  <si>
    <t>Vốn ngân sách địa phương</t>
  </si>
  <si>
    <t>Vốn xây dựng cơ bản trong CĐNSĐP (theo tiêu chí QĐ 26/2020/QĐ-TTg)</t>
  </si>
  <si>
    <t>Vốn đầu tư từ nguồn thu sử dụng đất</t>
  </si>
  <si>
    <t>Vốn xổ số kiến thiết</t>
  </si>
  <si>
    <t>Vốn đầu tư từ nguồn bội chi NSĐP</t>
  </si>
  <si>
    <t>Vốn Ngân sách trung ương</t>
  </si>
  <si>
    <t>Vốn trong nước (bao gồm cả CT phục hồi PTKTXH)</t>
  </si>
  <si>
    <t>Vốn Chương trình MTQG</t>
  </si>
  <si>
    <t xml:space="preserve">Chương trình mục tiêu quốc gia giảm nghèo bền vững </t>
  </si>
  <si>
    <t>Số dự án</t>
  </si>
  <si>
    <t>Vốn ngân sách nhà nước</t>
  </si>
  <si>
    <t>Nhóm dự án</t>
  </si>
  <si>
    <t>Lưu ý: Năng lực thiết kế ghi ngắn gọn, ví dụ như: 30km đường GTNT cấp C; 10 phòng học; TĐC cho 100 hộ dân …</t>
  </si>
  <si>
    <t>a)</t>
  </si>
  <si>
    <t>b)</t>
  </si>
  <si>
    <t>Vốn trong nước</t>
  </si>
  <si>
    <t>III.1</t>
  </si>
  <si>
    <t>III.2</t>
  </si>
  <si>
    <t>Vốn từ nguồn thu hợp pháp của các cơ quan nhà nước, đơn vị sự nghiệp công lập dành để đầu tư theo quy định của pháp luật</t>
  </si>
  <si>
    <t>TỔNG HỢP NHU CẦU KẾ HOẠCH ĐẦU TƯ CÔNG TRUNG HẠN GIAI ĐOẠN 2026-2030</t>
  </si>
  <si>
    <t>Nhu cầu đầu tư 5 năm giai đoạn 2026-2030</t>
  </si>
  <si>
    <t>Tổng số vốn</t>
  </si>
  <si>
    <t>Trong nước</t>
  </si>
  <si>
    <t>Nước ngoài</t>
  </si>
  <si>
    <t>Kế hoạch đầu tư công giai đoạn 2021-2025</t>
  </si>
  <si>
    <t>CHI TIẾT NHU CẦU KẾ HOẠCH ĐẦU TƯ CÔNG TRUNG HẠN VỐN NGÂN SÁCH ĐỊA PHƯƠNG GIAI ĐOẠN 2026-2030</t>
  </si>
  <si>
    <t>Quyết định chủ trương đầu tư/hoặc quyết định đầu tư</t>
  </si>
  <si>
    <t>Lũy kế vốn bố trí từ khởi công đến hết năm 2025</t>
  </si>
  <si>
    <t xml:space="preserve">Nhu cầu Kế hoạch 5 năm giai đoạn 2026-2030 </t>
  </si>
  <si>
    <t>Đầu tư từ nguồn thu sử dụng đất</t>
  </si>
  <si>
    <t>Dự án chuyển tiếp từ giai đoạn 2021-2025 sang giai đoạn 2026-2030</t>
  </si>
  <si>
    <t>Dự án khởi công mới trong giai đoạn 2026-2030</t>
  </si>
  <si>
    <t>Dự án hoàn thành và bàn giao đưa vào sử dụng trong giai đoạn 2026-2030</t>
  </si>
  <si>
    <t>Dự án dự kiến hoàn thành sau năm 2030</t>
  </si>
  <si>
    <t>Dự án chuẩn bị đầu tư cho giai đoạn 2031-2035</t>
  </si>
  <si>
    <t>CHI TIẾT NHU CẦU KẾ HOẠCH ĐẦU TƯ CÔNG TRUNG HẠN VỐN NGÂN SÁCH TRUNG ƯƠNG GIAI ĐOẠN 2026-2030</t>
  </si>
  <si>
    <t>CHI TIẾT NHU CẦU KẾ HOẠCH ĐẦU TƯ CÔNG TRUNG HẠN VỐN NGÂN SÁCH TRUNG ƯƠNG (VỐN NƯỚC NGOÀI) GIAI ĐOẠN 2026-2030</t>
  </si>
  <si>
    <t>CHI TIẾT NHU CẦU KẾ HOẠCH ĐẦU TƯ CÔNG TRUNG HẠN CÁC CHƯƠNG TRÌNH MTQG GIAI ĐOẠN 2026-2030</t>
  </si>
  <si>
    <t>(1)</t>
  </si>
  <si>
    <t>(2)</t>
  </si>
  <si>
    <t>IV</t>
  </si>
  <si>
    <t>V</t>
  </si>
  <si>
    <t>Bảo tàng tỉnh Điện Biên</t>
  </si>
  <si>
    <t>Khoanh vùng bảo vệ, cắm mốc, giải phóng mặt bằng, cấp Giấy chứng nhận quyền sử dụng đất các điểm di tích thuộc Di tích Chiến trường Điện Biên Phủ</t>
  </si>
  <si>
    <t>VI</t>
  </si>
  <si>
    <t>1</t>
  </si>
  <si>
    <t>VII</t>
  </si>
  <si>
    <t>Các hạng mục thuộc dự án tổng thể đầu tư xây dựng trung tâm thể dục thể thao tỉnh Điện Biên</t>
  </si>
  <si>
    <t>VIII</t>
  </si>
  <si>
    <t>IX</t>
  </si>
  <si>
    <t>Nông, lâm, diêm nghiệp, thủy lợi và thủy sản</t>
  </si>
  <si>
    <t>Công nghiệp</t>
  </si>
  <si>
    <t>Đầu tư xây dựng hạ tầng kỹ thuật Cụm công nghiệp hỗ hợp xã Ẳng Tở, huyện Mường Ảng, tỉnh Điện Biên</t>
  </si>
  <si>
    <t>Giao thông</t>
  </si>
  <si>
    <t>Đường từ QL279 đi bản Mánh Đanh, xã Ẳng Cang, huyện Mường Ảng</t>
  </si>
  <si>
    <t>Nâng cấp đường QL6 – TT xã Rạng Đông - TT xã Phình Sáng – Phảng Củ, huyện Tuần Giáo.</t>
  </si>
  <si>
    <t>Nâng cấp đường giao thông từ bản Xôm đi bản mốc C5 xã Phu Luông, huyện Điện Biên</t>
  </si>
  <si>
    <t>Cấp thoát nước</t>
  </si>
  <si>
    <t>Công nghệ thông tin</t>
  </si>
  <si>
    <t>Quy hoạch</t>
  </si>
  <si>
    <t>Cấp vốn điều lệ cho NHCS; hỗ trợ DN đầu tư vào NN nông thôn; hỗ trợ DNNVV; hỗ trợ HTX</t>
  </si>
  <si>
    <t>X</t>
  </si>
  <si>
    <t>Các nhiệm vụ, chương trình, dự án khác theo quy định của pháp luật</t>
  </si>
  <si>
    <t>3</t>
  </si>
  <si>
    <t>huyện Điện Biên</t>
  </si>
  <si>
    <t>Huyện Nậm Pồ</t>
  </si>
  <si>
    <t>Huyện Tuần Giáo</t>
  </si>
  <si>
    <t>TP ĐBP</t>
  </si>
  <si>
    <t>Nậm Pồ</t>
  </si>
  <si>
    <t>TPĐBP</t>
  </si>
  <si>
    <t>huyện Mường Nhé</t>
  </si>
  <si>
    <t>huyện Mường Ảng</t>
  </si>
  <si>
    <t>huyện Mường Chà</t>
  </si>
  <si>
    <t>Huyện Điện Biên Đông</t>
  </si>
  <si>
    <t>huyện Tủa Chùa</t>
  </si>
  <si>
    <t>huyện Tuần Giáo</t>
  </si>
  <si>
    <t>Nhà bảo tàng</t>
  </si>
  <si>
    <t>47 km</t>
  </si>
  <si>
    <t xml:space="preserve"> 2,3 km</t>
  </si>
  <si>
    <t>17,32 km</t>
  </si>
  <si>
    <t>1,1 km</t>
  </si>
  <si>
    <t>29 km</t>
  </si>
  <si>
    <t>50 km</t>
  </si>
  <si>
    <t>15,97 km</t>
  </si>
  <si>
    <t>32 km</t>
  </si>
  <si>
    <t>25,338 km</t>
  </si>
  <si>
    <t>21,381 km</t>
  </si>
  <si>
    <t>30 km</t>
  </si>
  <si>
    <t>35,35 km</t>
  </si>
  <si>
    <t>30,8 km</t>
  </si>
  <si>
    <t>52,83 km</t>
  </si>
  <si>
    <t>12,05 km</t>
  </si>
  <si>
    <t>28 km</t>
  </si>
  <si>
    <t>21,5 km</t>
  </si>
  <si>
    <t>12,3 km</t>
  </si>
  <si>
    <t>18 km</t>
  </si>
  <si>
    <t>13,8 km</t>
  </si>
  <si>
    <t>6,5 km</t>
  </si>
  <si>
    <t>26,4 km</t>
  </si>
  <si>
    <t>18,6 km</t>
  </si>
  <si>
    <t>0,6 km</t>
  </si>
  <si>
    <t>2200/QĐ-UBND 01/12/2022</t>
  </si>
  <si>
    <t>2098/QĐ-UBND 14/11/2022</t>
  </si>
  <si>
    <t>643/QĐ-UBND 8/4/2022</t>
  </si>
  <si>
    <t>(3)</t>
  </si>
  <si>
    <t>10.1</t>
  </si>
  <si>
    <t>10.2</t>
  </si>
  <si>
    <t>10.3</t>
  </si>
  <si>
    <t>10.4</t>
  </si>
  <si>
    <t xml:space="preserve"> Nâng cấp đường giao thông Nậm Kè - Pá Mỳ - Huổi Lếch huyện Mường Nhé</t>
  </si>
  <si>
    <t xml:space="preserve"> Đường giao thông trung tâm xã Mường Lạn - Pá Khôm</t>
  </si>
  <si>
    <t>10.5</t>
  </si>
  <si>
    <t>10.6</t>
  </si>
  <si>
    <t>10.7</t>
  </si>
  <si>
    <t>10.8</t>
  </si>
  <si>
    <t>Trụ sở hợp khối huyện Tuần Giáo</t>
  </si>
  <si>
    <t xml:space="preserve"> Hạ tầng khu trung tâm hành chính mới xã Mường Báng, huyện Tủa Chùa</t>
  </si>
  <si>
    <t>DỰ ÁN KHÔNG GIẢI NGÂN THEO CƠ CHẾ TÀI CHÍNH TRONG NƯỚC</t>
  </si>
  <si>
    <t>Dự án phát triển nông thôn thích ứng với thiên tai tỉnh Điện Biên</t>
  </si>
  <si>
    <t>DỰ ÁN GIẢI NGÂN THEO CƠ CHẾ TÀI CHÍNH TRONG NƯỚC</t>
  </si>
  <si>
    <t>981/QĐ-TTg ngày 15/8/2022</t>
  </si>
  <si>
    <t xml:space="preserve">Đường vành đai II ( Nối tiếp từ khu TĐC Noong Bua đến khu TĐC Pú Tửu) </t>
  </si>
  <si>
    <t>Giải phóng mặt bằng, hỗ trợ tái định cư theo quy hoạch chi tiết Cảng hàng không Điện Biên giai đoạn đến năm 2020, định hướng đến năm 2030 (để thực hiện dự án Nâng cấp, cải tạo Cảng hàng không Điện Biên)</t>
  </si>
  <si>
    <t>Dự án: Hạ tầng kỹ thuật khung khu trụ sở cơ quan, khu công cộng, khu thương mại dịch vụ dọc trục đường 60m</t>
  </si>
  <si>
    <t>Xây dựng cơ sở hạ tầng kỹ thuật, giao thông nội thị Khu vực Trung tâm chính trị hành chính tỉnh Điện Biên</t>
  </si>
  <si>
    <t>Xây dựng các tòa nhà trụ sở Tỉnh ủy, Đoàn ĐBQH - HĐND - UBND tỉnh</t>
  </si>
  <si>
    <t>Xây dựng khối nhà các cơ quan, sở ban ngành đoàn thể và Mặt trận tổ quốc tỉnh</t>
  </si>
  <si>
    <t>Dự án Xây dựng Thao trường khu vực hướng Tây Quân khu 2</t>
  </si>
  <si>
    <t>Dự án: Các hạng mục phụ trợ cơ sở làm việc Công an các xã biên giới thuộc Công an huyện Điện Biên, tỉnh Điện Biên</t>
  </si>
  <si>
    <t>Dự án: Các hạng mục phụ trợ cơ sở làm việc Công an các xã biên giới thuộc Công an huyện Nậm Pồ, Mường Chà, tỉnh Điện Biên</t>
  </si>
  <si>
    <t xml:space="preserve"> Đầu tư xây dựng cơ sở hạ tầng để đấu giá quyền sử dụng đất ở, phường Him Lam, thành phố Điện Biên Phủ</t>
  </si>
  <si>
    <t>Bổ sung từ NSĐP cấp tỉnh cho ngân sách cấp huyện quản lý</t>
  </si>
  <si>
    <t xml:space="preserve">Thành phố Điện Biên Phủ </t>
  </si>
  <si>
    <t>Huyện Điện Biên</t>
  </si>
  <si>
    <t>Huyện Mường Ảng</t>
  </si>
  <si>
    <t>Huyện Mường Nhé</t>
  </si>
  <si>
    <t>Huyện Mường Chà</t>
  </si>
  <si>
    <t>Huyện Tủa Chùa</t>
  </si>
  <si>
    <t>Thị xã Mường Lay</t>
  </si>
  <si>
    <t>1)</t>
  </si>
  <si>
    <t>2)</t>
  </si>
  <si>
    <t>Ngành/lĩnh vực: Quốc phòng</t>
  </si>
  <si>
    <t>3)</t>
  </si>
  <si>
    <t xml:space="preserve"> Xây dựng hệ thống cung cấp nước sạch cho khu vực Đoàn bộ Đoàn 379 và các hộ dân trên địa bàn đóng quân</t>
  </si>
  <si>
    <t xml:space="preserve"> Trận địa phòng không và các hạng mục bổ trợ của huyện Điện Biên Đông, tỉnh Điện Biên</t>
  </si>
  <si>
    <t>Ngành/lĩnh vực: An ninh, trật tự, an toàn xã hội</t>
  </si>
  <si>
    <t>Ngành/lĩnh vực: Giáo dục đào tạo - GD nghề nghiệp</t>
  </si>
  <si>
    <t>Trường THPT Lương Thế Vinh</t>
  </si>
  <si>
    <t xml:space="preserve"> Cải tạo, sửa chữa, nâng cấp Trường THCS Thanh Bình, thành phố Điện Biên Phủ</t>
  </si>
  <si>
    <t xml:space="preserve"> Cải tạo, sửa chữa, nâng cấp Trường mầm non số 2 xã Pá Khoang</t>
  </si>
  <si>
    <t xml:space="preserve"> Cải tạo, nâng cấp trường mầm non Nam Thanh,thành phố Điện Biên Phủ</t>
  </si>
  <si>
    <t xml:space="preserve"> Xây dựng nhà lớp học 7 tầng + Thư viện Trường Chính trị tỉnh Điện Biên</t>
  </si>
  <si>
    <t xml:space="preserve"> Cải tạo, nâng cấp Trường mầm non Sơn Ca, thành phố Điện Biên Phủ</t>
  </si>
  <si>
    <t>(4)</t>
  </si>
  <si>
    <t>Ngành/lĩnh vực: Khoa học và công nghệ</t>
  </si>
  <si>
    <t xml:space="preserve"> Đầu tư thiết bị Trung tâm kỹ thuật tiêu chuẩn đo luờng chất luợng tỉnh Điện Biên</t>
  </si>
  <si>
    <t>(5)</t>
  </si>
  <si>
    <t>Ngành/lĩnh vực: Y tế, dân số và gia đình</t>
  </si>
  <si>
    <t>Cải tao, sửa chữa TTYT thị xã Mường Lay</t>
  </si>
  <si>
    <t>(6)</t>
  </si>
  <si>
    <t>Ngành/lĩnh vực: Văn hóa, thông tin</t>
  </si>
  <si>
    <t>(7)</t>
  </si>
  <si>
    <t>Ngành/lĩnh vực: Phát thanh, truyền hình, thông tấn</t>
  </si>
  <si>
    <t>(8)</t>
  </si>
  <si>
    <t>Ngành/lĩnh vực: Thể dục thể thao</t>
  </si>
  <si>
    <t>(9)</t>
  </si>
  <si>
    <t>Ngành/lĩnh vực: Bảo vệ môi trường</t>
  </si>
  <si>
    <t>Nâng cấp, bổ sung các trang thiết bị quan trắc môi trường tỉnh Điện Biên</t>
  </si>
  <si>
    <t>Dự án Đầu tư các trạm quan trắc môi trường không khí tự động (tại TP Điện Biên Phủ; TT Tuần Giáo; Cụm công nghiệp Na Hai huyện Điện Biên và  Sở Tài nguyên và Môi trường)</t>
  </si>
  <si>
    <t>(10)</t>
  </si>
  <si>
    <t>Ngành/lĩnh vực: Các hoạt động kinh tế</t>
  </si>
  <si>
    <t>Cải tạo, nâng cấp đường từ ngã ba bệnh viện tỉnh đến ngã tư Tà Lèng (Đoạn từ nút N20 đến trung tâm xã Tà Lèng), TP ĐBP</t>
  </si>
  <si>
    <t>Nâng cấp tuyến đường từ bản Sen Thượng - Pa Ma - Lò San Chái, huyện Mường Nhé</t>
  </si>
  <si>
    <t>Nâng cấp đường giao thông QL6 - bản Xà Phình 1+2, xã Sá Tổng, huyện Mường Chà</t>
  </si>
  <si>
    <t>Khu công nghiệp, khu kinh tế</t>
  </si>
  <si>
    <t>Thương mại</t>
  </si>
  <si>
    <t>Kho tàng</t>
  </si>
  <si>
    <t>Du lịch</t>
  </si>
  <si>
    <t>10.9</t>
  </si>
  <si>
    <t>Bưu chính, viễn thông</t>
  </si>
  <si>
    <t>10.10</t>
  </si>
  <si>
    <t>2</t>
  </si>
  <si>
    <t>10.11</t>
  </si>
  <si>
    <t>10.12</t>
  </si>
  <si>
    <t>10.13</t>
  </si>
  <si>
    <t>(11)</t>
  </si>
  <si>
    <t>Ngành/lĩnh vực: Hoạt động của cơ quan QLNN</t>
  </si>
  <si>
    <t>Dự án: Trụ sở Ban quản lý Di tích tỉnh Điện Biên</t>
  </si>
  <si>
    <t>Dự án: Trụ sở Phòng giáo dục và đào tạo thành phố Điện Biên Phủ</t>
  </si>
  <si>
    <t>(12)</t>
  </si>
  <si>
    <t>Ngành/lĩnh vực: Xã hội</t>
  </si>
  <si>
    <t>(13)</t>
  </si>
  <si>
    <t>VỐN XỔ SỐ KIẾN THIẾT</t>
  </si>
  <si>
    <t>*</t>
  </si>
  <si>
    <t>Ngành/lĩnh vực: Y tế</t>
  </si>
  <si>
    <t xml:space="preserve"> Ngành/lĩnh vực: Khoa học công nghệ</t>
  </si>
  <si>
    <t xml:space="preserve"> Xây dựng phòng thí nghiệm, thử nghiệm và thực nghiệm công nghệ sinh học, nông nghiệp công nghệ cao Trung tâm Thông tin và Ứng dụng Tiến bộ khoa học công nghệ thuộc Sở Khoa học và Công nghệ tỉnh Điện Biên</t>
  </si>
  <si>
    <t>Các nhiệm vụ trọng tâm thuộc CTMTQG xây dựng nông thôn mới</t>
  </si>
  <si>
    <t xml:space="preserve"> Nâng cấp chợ trung tâm huyện Mường Ảng</t>
  </si>
  <si>
    <t>Mường Nhé</t>
  </si>
  <si>
    <t>Mường Ảng</t>
  </si>
  <si>
    <t>Sở Y tế</t>
  </si>
  <si>
    <t>1047/QĐ-UBND 16/6/2022</t>
  </si>
  <si>
    <t xml:space="preserve"> 50/QĐ-UBND ngày 02/02/2024</t>
  </si>
  <si>
    <t>13 phòng học</t>
  </si>
  <si>
    <t>08 phòng học</t>
  </si>
  <si>
    <t>09 phòng học</t>
  </si>
  <si>
    <t>12 phòng học</t>
  </si>
  <si>
    <t>12 phòng học+ 06 phòng bộ môn</t>
  </si>
  <si>
    <t>12 phòng học+ 04 phòng bộ môn</t>
  </si>
  <si>
    <t>10 phòng học</t>
  </si>
  <si>
    <t>DTXD: 401m2</t>
  </si>
  <si>
    <t>01 Nhà nội trú</t>
  </si>
  <si>
    <t>08 phòng học+ 02 phòng bộ môn</t>
  </si>
  <si>
    <t>18 phòng nội trú + phụ trợ</t>
  </si>
  <si>
    <t>10 phòng học+ 21 phòng nội trú</t>
  </si>
  <si>
    <t>5 phòng học+ 12 phòng nội trú</t>
  </si>
  <si>
    <t>17 phòng học</t>
  </si>
  <si>
    <t>10 phòng học+ 40 phòng nội trú</t>
  </si>
  <si>
    <t>10 phòng học+ 14 phòng nội trú</t>
  </si>
  <si>
    <t xml:space="preserve"> 974/QĐ-UBND ngày 15/6/2023</t>
  </si>
  <si>
    <t xml:space="preserve"> 975/QĐ-UBND ngày 15/6/2023</t>
  </si>
  <si>
    <t xml:space="preserve"> 976/QĐ-UBND ngày 15/6/2023</t>
  </si>
  <si>
    <t xml:space="preserve"> 977/QĐ-UBND ngày 15/6/2023</t>
  </si>
  <si>
    <t xml:space="preserve"> 981/QĐ-TTg ngày 15/8/2022</t>
  </si>
  <si>
    <t>1,84 km</t>
  </si>
  <si>
    <t>1,63 km</t>
  </si>
  <si>
    <t>9,8 km</t>
  </si>
  <si>
    <t>4,6 km</t>
  </si>
  <si>
    <t>4,4 km</t>
  </si>
  <si>
    <t>3,1 km</t>
  </si>
  <si>
    <t>3,4 km</t>
  </si>
  <si>
    <t>3,0 km</t>
  </si>
  <si>
    <t>5,0 km</t>
  </si>
  <si>
    <t>4,0 km</t>
  </si>
  <si>
    <t>0,4 km</t>
  </si>
  <si>
    <t>2146/QĐ-UBND 25/12/2023</t>
  </si>
  <si>
    <t>1071/QĐ-UBND ngày 21/6/2024</t>
  </si>
  <si>
    <t>1076/QĐ-UBND ngày 21/6/2024</t>
  </si>
  <si>
    <t>2206/QĐ-UBND ngày 29/12/2023</t>
  </si>
  <si>
    <t>Công trình công cộng tại các đô thị, hạ tầng kỹ thuật khu đô thị mới</t>
  </si>
  <si>
    <t>1499/QĐ-UBND 14/9/2023</t>
  </si>
  <si>
    <t>Cấp nước cho 432 người</t>
  </si>
  <si>
    <t>77/QĐ-UBND 16/1/2024</t>
  </si>
  <si>
    <t>2111/QĐ-UBND ngày 22/12/2023</t>
  </si>
  <si>
    <t>H. Điện Biên</t>
  </si>
  <si>
    <t xml:space="preserve"> Cải tạo, nâng cấp cơ sở vật chất Trường THPT chuyện Lê Quý Đôn</t>
  </si>
  <si>
    <t>Vốn đầu tư trong cân đối ngân sách địa phương</t>
  </si>
  <si>
    <t>Tên đơn vị</t>
  </si>
  <si>
    <t>Số Văn bản</t>
  </si>
  <si>
    <t>Ngày PH VB</t>
  </si>
  <si>
    <t>Ngày nhận VB</t>
  </si>
  <si>
    <t>Đã có trong KH21-25</t>
  </si>
  <si>
    <t>Xem lại khả năng lồng ghép của TW</t>
  </si>
  <si>
    <t xml:space="preserve"> Cải tạo, nâng cấp Trường Tiểu học Nam Thanh, thành phố Điện Biên Phủ</t>
  </si>
  <si>
    <t>1255/QĐ-UBND 10/8/2023</t>
  </si>
  <si>
    <t>Sở Nội vụ</t>
  </si>
  <si>
    <t>1572/SNV-VP</t>
  </si>
  <si>
    <t>Ko có nhu cầu 26-30</t>
  </si>
  <si>
    <t>2100/BC-SLĐTBXH</t>
  </si>
  <si>
    <t>Sở Lao động TBXH</t>
  </si>
  <si>
    <t>Xây dựng mới cơ sở ma tuý tỉnh Điện Biên</t>
  </si>
  <si>
    <t>Sở LĐTBXH</t>
  </si>
  <si>
    <t>922/BC-CĐKTKT</t>
  </si>
  <si>
    <t xml:space="preserve">Trường Cao đẳng Kinh tế Kỹ Thuật tỉnh Điện Biên </t>
  </si>
  <si>
    <t>Ghi chú nhu cầu 26-30</t>
  </si>
  <si>
    <t xml:space="preserve">Văn phòng-Tỉnh uỷ Điện Biên </t>
  </si>
  <si>
    <t>308-BC/VPTU</t>
  </si>
  <si>
    <t>Đề xuất 1 dự án NSĐP nhưng k có thuyết minh dự án</t>
  </si>
  <si>
    <t>Ứng dụng công nghệ thông tin trong hoạt động các cơ quan Đảng trên địa bàn tỉnh Điện Biên, giai đoạn 2026-2030</t>
  </si>
  <si>
    <t>VP tỉnh uỷ</t>
  </si>
  <si>
    <t xml:space="preserve">Trường Cao đẳng Sư Phạm </t>
  </si>
  <si>
    <t>637/BC-CĐSP</t>
  </si>
  <si>
    <t>Đề xuất 1 dự án vốn XSKT nhưng k có thuyết minh dự án</t>
  </si>
  <si>
    <t>2461/BC-SGDĐT</t>
  </si>
  <si>
    <t xml:space="preserve">Sở Giáo dục và Đào tạo </t>
  </si>
  <si>
    <t>Bổ sung cơ sở vật chất trường THPT Thanh Chăn, huyện Điện Biên</t>
  </si>
  <si>
    <t>TP. Điện Biên Phủ</t>
  </si>
  <si>
    <t>Đầu tư xây dựng,cải tạo, nâng cấp cơ sở vật chất trường THPT huyện Điện Biên</t>
  </si>
  <si>
    <t>Bổ sung cơ sở vật chất trường THPT thành phố Điện Biên Phủ</t>
  </si>
  <si>
    <t>Trường THPT Phan Đình Giót</t>
  </si>
  <si>
    <t>Trường THPT Thị xã Mường Lay</t>
  </si>
  <si>
    <t>TX. Mường Lay</t>
  </si>
  <si>
    <t>Bổ sung cơ sở vật chất trung tâm Hỗ trợ phát triển GD hòa nhập tỉnh Điện Biên</t>
  </si>
  <si>
    <t>Đầu tư xây dựng trường PTDTNT THPT huyện Mường Chà</t>
  </si>
  <si>
    <t>Bổ sung cơ sở vật chất Trường THPT chuyên Lê Quý Đôn</t>
  </si>
  <si>
    <t>Xây mới Nhà đa năng, nhà ở nội trú học sinh 15 phòng, nhà ăn, nhà bếp, nhà vệ sinh cho học sinh bán trú; sửa chữa nhà ban giám hiệu, 32 phòng học và phòng học chức năng</t>
  </si>
  <si>
    <t>Nhà đa năng, nhà vệ sinh; cải tạo, sửa chữa các nhà lớp học và hạng mục phụ trợ</t>
  </si>
  <si>
    <t>Nhà lớp học 12 phòng + 04phòng học bộ môn, phòng hỗ trợ học tập, 06 phòng tổ chuyên môn, cải tạo, sửa chữa nhà đa năng và các hạng mục phụ trợ.</t>
  </si>
  <si>
    <t>Xây mới: 04 phòng học; 06 phòng bộ môn; nhà ăn; nhà WC; Sửa chữa: Nhà đa năng + ban giám hiệu, nhà nội trú các hạng mục phụ trợ</t>
  </si>
  <si>
    <t>Xây mới: 12 phòng học nội trú, 4 phòng bộ môn, phòng tắm, phòng tư vấn học đường, phòng đoàn thanh niên, phòng truyền thống, phòng tổ chyên môn, y tế học đường, phòng nghỉ giáo viên, ga ra xe.</t>
  </si>
  <si>
    <t>Xây mới: 06 phòng bộ môn, 12 phòng nội trú, 10 phòng công vụ, phòng tư vấn học đường, phòng tắm, phòng vệ sinh, gara xe, phòng quản lý học sinh, Hệ thống PCCC.
Sửa chữa: 02 phòng bộ môn, nhà để xe, nhà nội trú,</t>
  </si>
  <si>
    <t xml:space="preserve"> 10 phòng ở nội trú học sinh, nhà ban giám hiệu và các hạng mục phụ trợ</t>
  </si>
  <si>
    <t>Kè và các hạng mục phụ trợ</t>
  </si>
  <si>
    <t>Xây mới bể bơi, giải phóng mặt bằng mở rộng diện tích 7.000m2; đường lên trường và các mục phụ trợ khác</t>
  </si>
  <si>
    <t>Sở GD ĐT</t>
  </si>
  <si>
    <t>Sửa chữa nhà BGH, nhà đa năng; 30 phòng học, nhà lớp học bộ môn, nhà cầu, nhà bảo vệ và HM phụ trợ</t>
  </si>
  <si>
    <t>Đầu tư xây dựng,cải tạo, nâng cấp cơ sở vật chất trường THPT Mùn Chung, huyện Tuần Giáo</t>
  </si>
  <si>
    <t>H. Tuần Giáo</t>
  </si>
  <si>
    <t>Bổ sung cơ sở vật chất trường THPT Nà Tấu, huyện Điện Biên</t>
  </si>
  <si>
    <t xml:space="preserve">Xây mới: 7 phòng bộ môn, kho bếp, phòng đoàn thanh niên, phòng truyền thống, tư vấn học đường, y tế, nhà để xe, phòng tắm, 
Sửa chữa: nhà lớp học bộ môn; 15 phòng công vụ, sân trường, </t>
  </si>
  <si>
    <t>Đầu tư xây dựng Trường PT DTNT THPT huyện Tuần Giáo (địa điểm mới)</t>
  </si>
  <si>
    <t>tỉnh Điện Biên</t>
  </si>
  <si>
    <t>18 phòng học, 82 phòng nội trú, 10 phòng công vụ giáo viên, 09 phòng học bộ môn, nhà ban giám hiệu, nhà đa năng, nhà bếp, nhà ăn, nhà bảo vệ, đền bù giải phóng mặt bằng, san nền, kè đá, hàng rào</t>
  </si>
  <si>
    <t xml:space="preserve">Đầu tư thiết bị phòng học (đối với thiết bị đã hỏng và hết liên hạn sử dụng) và thiết bị dạy học tối thiểu (thiết bị còn thiếu chưa đầu tư và các thiết bị đã hỏng và hết liên hạn sử dụng) tại 34 cơ sở giáo dục trực thuộc Sở Giáo dục và Đào tạo </t>
  </si>
  <si>
    <t>Trường THPT tại cụm xã Nậm Nèn, Pa Ham, Huổi Mí, Xá Tổng</t>
  </si>
  <si>
    <t xml:space="preserve">Ban QLDA các công trình DD&amp;CN </t>
  </si>
  <si>
    <t>523/BC-BQLDA</t>
  </si>
  <si>
    <t>Ban DDCN</t>
  </si>
  <si>
    <t>Nhà công vụ diện tích sàn khoảng 200 m2;
Nhà ở tiểu đoàn cảnh sát diện tích sàn khoảng 1.500 m2</t>
  </si>
  <si>
    <t xml:space="preserve">Trường Cao đẳng nghề tỉnh Điện Biên </t>
  </si>
  <si>
    <t>807/BC-TRCĐN</t>
  </si>
  <si>
    <t>Xây dựng nhà nội trú học sinh, sinh viên và hạng mục phụ trợ trường Cao đẳng Nghề Điện Biên</t>
  </si>
  <si>
    <t>Trường CĐ Nghề</t>
  </si>
  <si>
    <t xml:space="preserve">Sở Xây dựng </t>
  </si>
  <si>
    <t>1823/BC-SXD</t>
  </si>
  <si>
    <t>535/BC-UBND</t>
  </si>
  <si>
    <t xml:space="preserve">Huyện Mường Nhé </t>
  </si>
  <si>
    <t xml:space="preserve">Cầu BTCT trung tâm huyện Mường Nhé cuối nhánh N4 sang khu đô thì phía nam </t>
  </si>
  <si>
    <t>UBND huyện Mường Nhé</t>
  </si>
  <si>
    <t xml:space="preserve">Dự án sắp xếp điểm dân cư tập trung  cho bản Huổi Lắp, xã Quảng Lâm </t>
  </si>
  <si>
    <t>NSĐP cấp huyện 175.400. NSTW đề xuất nâng cấp tất cả các trường trên địa bàn gộp thành 3 dự án lớn</t>
  </si>
  <si>
    <t xml:space="preserve">Sở Khoa học công nghệ </t>
  </si>
  <si>
    <t>1097/KH-SKHCN</t>
  </si>
  <si>
    <t xml:space="preserve">Sở Công Thương </t>
  </si>
  <si>
    <t>1560/SCT-KHTC</t>
  </si>
  <si>
    <t xml:space="preserve">Bộ chỉ huy Bộ đội Biên phòng tỉnh </t>
  </si>
  <si>
    <t>3039/BCH-HCKT</t>
  </si>
  <si>
    <t>Kè chống sạt lở bờ suối biên giới Việt Nam - Trung Quốc (Khu vực từ Mốc 13 đến Mốc 14, tỉnh Điện Biên</t>
  </si>
  <si>
    <t>xã Sen Thượng, huyện Mường Nhé</t>
  </si>
  <si>
    <t>BCH bộ đội Biên Phòng</t>
  </si>
  <si>
    <t>Dự án đầu tư thiết bị cho Trung tâm kỹ thuật Tiêu chuẩn đo lường chất lượng giai đoạn 2</t>
  </si>
  <si>
    <t>P. Noong Bua</t>
  </si>
  <si>
    <t>Dự án Xây dựng khu thực nghiệm ứng dụng công nghệ cao cho Trung tâm Thông tin và Ứng dụng tiến bộ KHCN</t>
  </si>
  <si>
    <t>Dự án xây dựng Trung tâm đổi mới sáng tạo tỉnh (bao gồm cả cơ sở ươm tạo công nghệ /ươm tạo doanh nghiệp)</t>
  </si>
  <si>
    <t>NSĐp 3 dự án</t>
  </si>
  <si>
    <t>Dự án tăng cường năng lực tự lực cho khu vực nông thôn thông qua xây dựng cơ sở hạ tầng điện cho vùng khó khăn của Tỉnh Điện Biên</t>
  </si>
  <si>
    <t>Sở Công thương</t>
  </si>
  <si>
    <t xml:space="preserve">Cơ quan Hợp tác Quốc tế Hàn Quốc (KOICA) </t>
  </si>
  <si>
    <t>Đề xuất dự án ODA năm 2025 k biết lấy số liệu vốn từ đâu</t>
  </si>
  <si>
    <t>Đề xuất 1 dự án NSĐP (xem lại có thuộc đối tượng đầu tư công không)</t>
  </si>
  <si>
    <t>Sở Giao Thông Vận Tải</t>
  </si>
  <si>
    <t>2172/SGTVT-KHTC</t>
  </si>
  <si>
    <t>Dự án Xây dựng đường cao tốc Sơn La - Điện Biên - Cửa khẩu Tây Trang, giai đoạn 1</t>
  </si>
  <si>
    <t>Cải tạo, nâng cấp ĐT.146 Búng Lao - Mường Lạn - Xa Dung - Na Son</t>
  </si>
  <si>
    <t>Cải tạo, nâng cấp ĐT.150 đoạn Km38-Km52, huyện Mường Chà</t>
  </si>
  <si>
    <t>huyện Mường Ảng, Điện Biên Đông</t>
  </si>
  <si>
    <t xml:space="preserve">39km đường cao tốc 4 làn xe;
5,5Km đoạn nối </t>
  </si>
  <si>
    <t>39,7Km đường giao thông cấp IV-Vmn</t>
  </si>
  <si>
    <t>Sở Giao thông VT</t>
  </si>
  <si>
    <t>Đề xuất có 1 đường tên gần giống với của Mường Nhé</t>
  </si>
  <si>
    <t xml:space="preserve">Huyện Điện Biên </t>
  </si>
  <si>
    <t>472/BC-UBND</t>
  </si>
  <si>
    <t>TỔNG HỢP CÁC ĐƠN VỊ GỬI BÁO CÁO</t>
  </si>
  <si>
    <t>UBND huyện Điện Biên</t>
  </si>
  <si>
    <t>Xã Thanh Yên</t>
  </si>
  <si>
    <t>Xã Thanh An</t>
  </si>
  <si>
    <t>Xã Na Tông</t>
  </si>
  <si>
    <t>Xã Hẹ Muông</t>
  </si>
  <si>
    <t>Trường TH xã Mường Pồn, huyện Điện Biên</t>
  </si>
  <si>
    <t>Xã Mường Pồn</t>
  </si>
  <si>
    <t>Trường MN Hoàng Công Chất xã Noong Hẹt, huyện Điện Biên</t>
  </si>
  <si>
    <t>Xã Noong Hẹt</t>
  </si>
  <si>
    <t>Xây mới 10 phòng học và 8 phòng chức năng, các hạng mục phụ trợ</t>
  </si>
  <si>
    <t>Xây mới nhà lớp học 8 phòng, Khu nhà hiệu bộ, phòng chức năng, bếp và các hạng mục phụ trợ</t>
  </si>
  <si>
    <t>Xây dựng khu xử lý nước thải sinh hoạt khu trung tâm huyện lỵ và các tuyến đường trục xã, ngõ xóm xã Thanh Xương, huyện Điện Biên</t>
  </si>
  <si>
    <t xml:space="preserve">Xây dựng khu xử lý chất thải y tế và chất thải nguy hại </t>
  </si>
  <si>
    <t>Xây dựng 02 khu xử lý nước thải</t>
  </si>
  <si>
    <t>Xây dựng 02 khu xử lý</t>
  </si>
  <si>
    <t>Hệ thống điện chiếu sáng khu Trung tâm huyện lỵ và trục xã, ngõ xóm xã Thanh Xương, huyện Điện Biên</t>
  </si>
  <si>
    <t>Hệ thống điện chiếu sáng</t>
  </si>
  <si>
    <t>Mở rộng nghĩa trang C1 xã Thanh Luông, huyện Điện Biên</t>
  </si>
  <si>
    <t>Xã Thanh Luông</t>
  </si>
  <si>
    <t>Trụ sở xã và nhà văn hoá, thể thao  xã Na Tông, huyện Điện Biên</t>
  </si>
  <si>
    <t>Xã Phu Luông</t>
  </si>
  <si>
    <t>Trụ sở xã Hẹ Muông, huyện Điện Biên và các hạng mục phụ trợ</t>
  </si>
  <si>
    <t>Xã Noong Luống</t>
  </si>
  <si>
    <t xml:space="preserve">Xây dựng nhà Cấp III , 03 tầng, nhà văn hoá, thể thao </t>
  </si>
  <si>
    <t>01 nhà làm việc cấp III, 3 tầng, nhà văn hoá thể thao và các hạng mục phụ trợ</t>
  </si>
  <si>
    <t>Xây dựng nhà Cấp III , 03 tầng và các hạng mục phụ trợ</t>
  </si>
  <si>
    <t>Xây dựng nhà Cấp III , 03 tầng và các hạng mục phụ trợ); kè chống sạt lở chiều dài khoảng 80m, cao 5m; Sửa chữa nhà làm việc 02 tầng, tường bao, nâng cấp lối lên xuống, sân trụ sở UBND dải Apphan nhựa</t>
  </si>
  <si>
    <t>Xã Mường Nhà</t>
  </si>
  <si>
    <t>xã Na Tông</t>
  </si>
  <si>
    <t>Xã Mường Lói</t>
  </si>
  <si>
    <t>Xã Pom Lót</t>
  </si>
  <si>
    <t>Khu TĐC bản Hát Tao xã Na Tông, huyện Điện Biên</t>
  </si>
  <si>
    <t>Kênh tiêu từ thôn 3+4 đến sông Nậm Rốm, xã Pom Lót, huyện Điện Biên</t>
  </si>
  <si>
    <t>Kè chống sạt lở đất sản xuất bản Nậm Hẹ 1 xã Hẹ Muông, huyện Điện Biên</t>
  </si>
  <si>
    <t>Kè chống sạt lở khu sản xuất và khu dân cư bản Cò Chạy 1+2 xã Mường Pồn, huyện Điện Biên</t>
  </si>
  <si>
    <t>Kè bảo vệ đất sản xuất bản Xôm đến bản Na Há xã Phu Luông, huyện Điện Biên</t>
  </si>
  <si>
    <t>xã Phu Luông</t>
  </si>
  <si>
    <t>Kè bảo vệ khu dân cư và đất sản xuất từ đập Che Phai đến khu C2, thôn Yên Trường, xã Thanh Yên, huyện Điện Biên</t>
  </si>
  <si>
    <t>Dự kiến TĐC cho 37 hộ dân bản Hát Tao, chỉnh trị dòng suối L=400m, san nền mặt bằng khoảng 4ha</t>
  </si>
  <si>
    <t>Tiêu 178 ha (gồm 3 tuyến: từ Ql 279 đến nhà ông Hiện 450 tiêu 42ha; từ kênh cấp II đến nhà ông Hiên 900, tiêu 136ha; từ nhà ông Hiện đến sông Nậm Rốm 300, tiêu 178ha) Kênh tiêu kết hợp kè tiêu có (bxh)=(1,5x1,5 -:- 2x2)m, L=1.650m; kết cấu BT,  BTCT</t>
  </si>
  <si>
    <t xml:space="preserve">Tuyến kè chống sạt lở L=3,2 km. Hình thức kè bản chống. Kết cấu BTCT, cao 1,5-:-2m; </t>
  </si>
  <si>
    <t>Chiều dài 2,000 m, cao 2,5m, tổng diện tích tưới 4 ha.</t>
  </si>
  <si>
    <t>Kè bê tông có chiều dài khoảng L=2,5km, h=2,5-3,5m; bảo vệ 45ha</t>
  </si>
  <si>
    <t xml:space="preserve"> Có chiều dài khoảng L=4,4km, h=2-:-3m; kết cấu BTCT; diện tích tưới, tiêu khoảng 129 ha.</t>
  </si>
  <si>
    <t>Xã Thanh Xương</t>
  </si>
  <si>
    <t>Nâng cấp đường Na Phay - Huổi Chanh - Gia Phú A,B (Đường ra biên giới) huyện Điện Biên</t>
  </si>
  <si>
    <t>Xã Na Ư</t>
  </si>
  <si>
    <t xml:space="preserve"> Xã Noong Luống, Pa Thơm</t>
  </si>
  <si>
    <t>Đường GTNT cấp A miền núi L=30km, Bn=6m, Bm=3,5m</t>
  </si>
  <si>
    <t>3 dự án nhóm C đề xuất vốn NSTW ko tổng hợp: Đường nộ thị gđIII (58 tỷ); sắp xếp dân cư Na sang (31 tỷ), kè tân ngam (33 tỷ)</t>
  </si>
  <si>
    <t xml:space="preserve">Thị xã Mường Lay </t>
  </si>
  <si>
    <t>690/BC-UBND</t>
  </si>
  <si>
    <t>Quy hoạch chung đô thị thị xã Mường Lay</t>
  </si>
  <si>
    <t>UBND TX Mường Lay</t>
  </si>
  <si>
    <t>Phường Sông Đà</t>
  </si>
  <si>
    <t>Đầu tư xây dựng bãi xử lý rác thải TX Mường Lay giai đoạn II</t>
  </si>
  <si>
    <t>Xây dựng bến thuyền đồi cao Mường Lay</t>
  </si>
  <si>
    <t xml:space="preserve">Đường giao thông lên bản + nội bản Huổi Luân, xã Lay Nưa thị xã Mường Lay (giai đoạn II) </t>
  </si>
  <si>
    <t>Xã Lay Nưa</t>
  </si>
  <si>
    <t>Xây dựng đập ngăn nước phục vụ phát triển du lịch và nuôi trồng thủy sản TX Mường Lay</t>
  </si>
  <si>
    <t>Xây dựng cầu Đồi Cao - Lê Lợi thuộc tỉnh Điện Biên - Lai Châu</t>
  </si>
  <si>
    <t>Ko có cơ sở tính toán các dự án KCM NSTW</t>
  </si>
  <si>
    <t>2806/BC-UBND</t>
  </si>
  <si>
    <t>UBND huyện Nậm Pồ</t>
  </si>
  <si>
    <t xml:space="preserve">Đường bản Nậm Tin - Mốc 4 - Tỉnh lộ 145B, xã Nậm Tin </t>
  </si>
  <si>
    <t>Xã Pa Tần</t>
  </si>
  <si>
    <t>Xã Nậm Tin</t>
  </si>
  <si>
    <t>Xã Nà Khoa</t>
  </si>
  <si>
    <t>Xã Nậm Khăn</t>
  </si>
  <si>
    <t>Xã Vàng Đán</t>
  </si>
  <si>
    <t>Xã Chà Tở</t>
  </si>
  <si>
    <t>Đầu tư theo quy mô đường GTNT B với chiều dài khoảng 10,0km, kết cấu mặt đường bê tông xi măng. Hệ thống thoát nước dọc, thoát nước ngang đầy đủ, hoàn chỉnh.</t>
  </si>
  <si>
    <t>Đầu tư, nâng cấp đường giao thông Nậm Nhừ - Nậm Chua - Nà Hỳ, huyện Nậm Pồ</t>
  </si>
  <si>
    <t>Xã Nậm Nhừ, Nậm Chua, Nà Hỳ</t>
  </si>
  <si>
    <t>Đầu tư theo quy mô đường cấp V miền núi với chiều dài khoảng 24,5 km, kết cấu mặt đường nhựa. Hệ thống thoát nước dọc, thoát nước ngang đầy đủ, hoàn chỉnh.</t>
  </si>
  <si>
    <t>1 dự án NSTW nhóm C ko tổng hợp: Cầu nậm hằng (60 tỷ)</t>
  </si>
  <si>
    <t>234/KH-SYT</t>
  </si>
  <si>
    <t>Dự án: Xây mới Chi cục An toàn vệ sinh thực phẩm tỉnh Điện Biên</t>
  </si>
  <si>
    <t>Cải tạo, sửa chữa và mua sắm trang thiết bị cho Bệnh viện Phổi.</t>
  </si>
  <si>
    <t>Cải tạo, sửa chữa Chi cục Dân số - KHHGĐ + Trung tâm Giám định Y khoa tỉnh và Khối nhà Xét nghiệm CDC tỉnh Điện Biên</t>
  </si>
  <si>
    <t>Cải tạo nâng cấp Khu điều trị Phong K10 Nậm Din</t>
  </si>
  <si>
    <t>Cải tạo, sửa chữa 02 khoa (Xét nghiệm + Xquang) và mua sắm trang thiết bị y tế cho TTYT huyện Điện Biên Đông</t>
  </si>
  <si>
    <t xml:space="preserve">Cải tạo, Sửa chữa TTYT huyện Mường Ẳng </t>
  </si>
  <si>
    <t>Xây mới TYT phường Mường Thanh, TP. Điện Biên Phủ</t>
  </si>
  <si>
    <t>Dự án: Đầu tư, nâng cấp Bệnh viện đa khoa tỉnh Điện Biên</t>
  </si>
  <si>
    <t>TP Điện Biên Phủ</t>
  </si>
  <si>
    <t>Dự án: Xây mới Bệnh viện Tâm thần tỉnh Điện Biên</t>
  </si>
  <si>
    <t>Bộ chỉ huy quân sự tỉnh</t>
  </si>
  <si>
    <t>1688/BC-BCH</t>
  </si>
  <si>
    <t>X. Sam Mứn
h. Điện Biên
t. Điện Biên</t>
  </si>
  <si>
    <t>P. Mường Thanh
TP. ĐBP
t. Điện Biên</t>
  </si>
  <si>
    <t>Xây dựng hàng rào bảo vệ và sửa chữa hệ thống đường cơ động tuyến CA, tuyến chính, đường thoát cửa A trong căn cứ chiến đấu của tỉnh (AD-05).</t>
  </si>
  <si>
    <t>Công trình trận địa hoả lực và các hạng mục bổ trợ Cụm điểm tựa phòng ngự dBB1/eBB741.Bộ CHQS tỉnh tại xã Na Ư, huyện Điện Biên.</t>
  </si>
  <si>
    <t>Hoàn thiện Doanh trại Ban CHQS huyện Nậm Pồ theo thiết kế mẫu (giai đoạn 2)</t>
  </si>
  <si>
    <t>X. Nậm Chua
h. Nậm Pồ
t. Điện Biên</t>
  </si>
  <si>
    <t>Cải tạo, nâng cấp doanh trại Ban CHQS huyện Điện Biên</t>
  </si>
  <si>
    <t>TT. Pú Tửu
h. Điện Biên
t. Điện Biên</t>
  </si>
  <si>
    <t>Cải tạo, nâng cấp, xây dựng hoàn chỉnh doanh trại Ban CHQS TX Mường Lay</t>
  </si>
  <si>
    <t>P. Sông Đà
TX. Mường Lay
t. Điện Biên</t>
  </si>
  <si>
    <t>Cải tạo, nâng cấp doanh trại Ban CHQS huyện Điện Biên Đông</t>
  </si>
  <si>
    <t>TT. ĐBĐ
h. ĐBĐ
t. Điện Biên</t>
  </si>
  <si>
    <t>Cải tạo, nâng cấp doanh trại Ban CHQS huyện Mường Ảng</t>
  </si>
  <si>
    <t>TT. Mường Ảng
h. Mường Ảng
t. Điện Biên</t>
  </si>
  <si>
    <t>Căn cứ chiến đấu thành phố Điện Biên Phủ</t>
  </si>
  <si>
    <t>Cải tạo hang thành đường hầm sở chỉ huy cơ bản trong căn cứ chiến đấu huyện Tủa Chùa.</t>
  </si>
  <si>
    <t>XD 1.650 m2 nhà; 500m2 nhà xe; 10.000m2 hạ tầng</t>
  </si>
  <si>
    <t>XD 2km đường, hạ tầng</t>
  </si>
  <si>
    <t>XD hệ thống hạ tầng</t>
  </si>
  <si>
    <t>XD 1.800 m2 nhà; SC 2.472m2 nhà; hạ tầng, tường rào</t>
  </si>
  <si>
    <t>SC 2.678 m2 nhà; hạ tầng, sân đường</t>
  </si>
  <si>
    <t>XD 500m2 nhà; SC 3.025 m2 nhà; hạ tầng</t>
  </si>
  <si>
    <t>XD 80 m2 nhà; SC 3.025 m2 nhà; hạ tầng</t>
  </si>
  <si>
    <t>SC 3.033 m2 nhà; hạ tầng</t>
  </si>
  <si>
    <t>Cải tạo 2km hang động</t>
  </si>
  <si>
    <t>BCH quân sự</t>
  </si>
  <si>
    <t>Rà phá bom mìn, vật nổ còn sót lại sau chiến tranh (giai đoạn 2, khoảng 3.800ha).</t>
  </si>
  <si>
    <t>Chốt dân quân chiến đấu thường trực tại địa bàn các huyện: Điện Biên, Mường Chà, Nậm Pồ, Mường Nhé</t>
  </si>
  <si>
    <t>Rà phá 3.800ha đất</t>
  </si>
  <si>
    <t>XD 06 chốt</t>
  </si>
  <si>
    <t>Đài phát thanh truyền hình</t>
  </si>
  <si>
    <t>588/KH-PTTH</t>
  </si>
  <si>
    <t>Dự án: Đầu tư hệ thống quản lý sản xuất và quản trị điều hành PTTH, thực hiện công tác chuyển đổi số giai đoạn 2026-2030</t>
  </si>
  <si>
    <t>Đài PTTH</t>
  </si>
  <si>
    <t xml:space="preserve">Huyện Tuần Giáo </t>
  </si>
  <si>
    <t>448/BC-UBND</t>
  </si>
  <si>
    <t>Nâng cấp nhà khách UBND huyện Tuần Giáo</t>
  </si>
  <si>
    <t xml:space="preserve">Nhà ăn + nhà nghỉ 3 tầng DTxd 800 m2; </t>
  </si>
  <si>
    <t>UBND huyện Tuần Giáo</t>
  </si>
  <si>
    <t>Trùng đề xuất của huyện TG</t>
  </si>
  <si>
    <t>Trường MN Thị trấn Tuần Giáo</t>
  </si>
  <si>
    <t>Hồ chứa nước Nậm mùn</t>
  </si>
  <si>
    <t xml:space="preserve">Dung tích khoảng 2 triệu m3. </t>
  </si>
  <si>
    <t>Quản lý tổng hợp nguồn nước nhằm phục vụ dân sinh, thích ứng biến đổi khí hậu và phát triển kinh tế xã hội huyện Tuần Giáo, tỉnh Điện Biên</t>
  </si>
  <si>
    <t>Cơ quan Phát triển Pháp (AFD)</t>
  </si>
  <si>
    <t>02 dự án NSTW nhóm C ko tổng hợp: Chốt dân quân (20 tỷ); Kè bản chăn+bản nôm (20 tỷ)</t>
  </si>
  <si>
    <t>NGÀNH/ LĨNH VỰC: Công nghiệp</t>
  </si>
  <si>
    <t>NGÀNH/ LĨNH VỰC: Bảo vệ môi trường</t>
  </si>
  <si>
    <t>Ban QLDA NNPTNT</t>
  </si>
  <si>
    <t>1540/BQLDA-KHKT&amp;CBDA</t>
  </si>
  <si>
    <t xml:space="preserve">Ban quản lý dự án các công trình nông nghiệp và phát triển nông thôn </t>
  </si>
  <si>
    <t>Kè suối Nậm Mển, bản Mển, xã Hua Thanh, huyện Điện Biên</t>
  </si>
  <si>
    <t>Kè suối Hồng Lệnh, bản Tông Khao, xã Thanh Nưa, huyện Điện Biên</t>
  </si>
  <si>
    <t>Kè suối bản Na Ten, Na Hý, xã Hua Thanh, huyện Điện Biên</t>
  </si>
  <si>
    <t>Kè chống sạt lở khu dân cư bản Tâu, xã Hua Thanh, huyện Điện Biên</t>
  </si>
  <si>
    <t>Kè chống sạt lở suối Nậm Có, bản Tâu, xã Hua Thanh, huyện Điện Biên</t>
  </si>
  <si>
    <t>Kè bảo vệ khu dân cư và đất sản xuất thị trấn Mường Chà, huyện Mường Chà</t>
  </si>
  <si>
    <t>Kè khu dân cư và đất sản xuất tổ 4, thị trấn Điện Biên Đông</t>
  </si>
  <si>
    <t>Kè chống sạt lở khu vực bản Mường Luân 1, xã Mường Luân, huyện Điện Biên Đông</t>
  </si>
  <si>
    <t>Kè chống sạt lở khu vực dân cư bản Pá Nậm A, xã Chiềng Sơ, huyện Điện Biên Đông</t>
  </si>
  <si>
    <t>Kè bảo vệ khu dân cư bản Đoàn Kết, xã Chung Chải, huyện Mường Nhé</t>
  </si>
  <si>
    <t>Kè bảo vệ khu dân cư và các công trình hạ tầng kỹ thuật TT huyện Mường Nhé (từ cầu Nà Pán đến bản Mường Nhé), xã Mường Nhé, huyện Mường Nhé</t>
  </si>
  <si>
    <t>Thuỷ lợi Nậm Khẩu Hu, xã Thanh Nưa, huyện Điện Biên (hợp phần thuỷ lợi) (giai đoạn III)</t>
  </si>
  <si>
    <t>Hồ chứa nước Nậm Khâu Hu 1, tỉnh Điện Biên</t>
  </si>
  <si>
    <t>Hồ chứa nước Pú Nhung Họ, xã Pú Xi, huyện Tuần Giáo</t>
  </si>
  <si>
    <t>Hồ chứa nước Bản Chăn, xã Quài Nưa, huyện Tuần Giáo</t>
  </si>
  <si>
    <t>Hồ Huổi Cánh, huyện Điện Biên</t>
  </si>
  <si>
    <t>Hồ chứa nước Huổi Bẻ tỉnh Điện Biên</t>
  </si>
  <si>
    <t>Hồ chứa nước Nậm Xả, xã Mường Toong, huyện Mường Nhé</t>
  </si>
  <si>
    <t>Hồ Na Pa Khoang, huyện Điện Biên Đông</t>
  </si>
  <si>
    <t>Hồ Chiếu Tính, huyện Tủa Chùa</t>
  </si>
  <si>
    <t>Hồ Nậm Seo, huyện Tủa Chùa</t>
  </si>
  <si>
    <t>Báo cáo 21-25 sơ sài. Dự án KCM ko có thuyết minh gì. Đề xuất ODA k nêu cơ sở gì, bên nào tài trợ</t>
  </si>
  <si>
    <t>415/BC-UBND</t>
  </si>
  <si>
    <t>2,5km</t>
  </si>
  <si>
    <t>UBND huyện Tủa Chùa</t>
  </si>
  <si>
    <t>Đầu tư xây dựng nghĩa trang nhân dân thị trấn Tủa Chùa, huyện Tủa Chùa</t>
  </si>
  <si>
    <t>15ha</t>
  </si>
  <si>
    <t>Đầu tư, nâng cấp trụ sở UBND xã (Sửa chữa trụ sở xã và đầu tư xây dựng mới trụ sở Chỉ huy quân sự xã), xã Trung Thu</t>
  </si>
  <si>
    <t>Cấp III, 02 tầng</t>
  </si>
  <si>
    <t>Đầu tư xây dựng mới tuyến đường nội thị phía Đông Nam thị trấn Tủa Chùa, huyện Tủa Chùa</t>
  </si>
  <si>
    <t>Thị trấn</t>
  </si>
  <si>
    <t>Nâng cấp tuyến đường Mường Báng - Xá Nhè - (Tả Huổi Tráng) xã Tủa Thàng, huyện Tủa Chùa</t>
  </si>
  <si>
    <t>Các xã: Mường Báng, Xá Nhè, Tủa Thàng</t>
  </si>
  <si>
    <t>Đầu tư xây dựng mới tuyến đường nội thị thị trấn từ Dốc Vàng - hồ Tông Lệnh, thị trấn Tủa Chùa, huyện Tủa Chùa</t>
  </si>
  <si>
    <t>Nâng cấp tuyến đường liên xã (từ Páo Tỉnh Làng - Phàng Mủ Phình, xã Tả Sìn Thàng đến Háng Pàng xã Huổi Só), huyện Tủa Chùa</t>
  </si>
  <si>
    <t>Các xã: Tả Sìn Thàng, Huổi Só</t>
  </si>
  <si>
    <t>4,4km</t>
  </si>
  <si>
    <t>22km</t>
  </si>
  <si>
    <t>4,1km</t>
  </si>
  <si>
    <t>8,1km</t>
  </si>
  <si>
    <t>Trùng đề xuất của huyện Tủa Chùa</t>
  </si>
  <si>
    <t>Trùng với đề xuất của Tủa Chùa</t>
  </si>
  <si>
    <t>NSTW: Hạ tầng xã Mường báng nằm trong 20 danh mục định trình Bộ KHĐT cbđt (tăng TMĐT lên 210 tỷ). 02 dự án Hồ Nậm seo, chiếu tinh trùng với đề xuất nhu cầu của Ban NN
- Vốn Oda đề xuất nhưng không có cơ sở gì, k biết bên nào tài trợ</t>
  </si>
  <si>
    <t xml:space="preserve">Trường Chính trị tỉnh Điện Biên </t>
  </si>
  <si>
    <t>327//BC-TCT</t>
  </si>
  <si>
    <t>NSĐP Đề xuất dự án tiếp chi: Nhà lớp học 7 tầng</t>
  </si>
  <si>
    <t>Các hạng mục phụ trợ cơ sở làm việc Công an các xã thuộc Công an huyện Mường Ảng, tỉnh Điện Biên</t>
  </si>
  <si>
    <t>Huyện Mường Ảng, tỉnh Điện Biên</t>
  </si>
  <si>
    <t>Các hạng mục phụ trợ cơ sở làm việc Công an các xã thuộc Công an các huyện Tủa Chùa, Tuần Giáo và thành phố Điện Biên Phủ, tỉnh Điện Biên</t>
  </si>
  <si>
    <t>Huyện Tủa Chùa, Tuần Giáo và thành phố Điện Biên Phủ, tỉnh Điện Biên Lào</t>
  </si>
  <si>
    <t>Các hạng mục phụ trợ cơ sở làm việc Công an các xã thuộc Công an các huyện Điện Biên, Điện Biên Đông, tỉnh Điện Biên</t>
  </si>
  <si>
    <t>Huyện Điện Biên, Điện Biên Đông, tỉnh Điện Biên</t>
  </si>
  <si>
    <t>Các hạng mục phụ trợ cơ sở làm việc Công an các xã thuộc Công an các huyện Mường Chà, Nậm Pồ và Thị xã Mường Lay, tỉnh Điện Biên</t>
  </si>
  <si>
    <t>Huyện Mường Chà, Nậm Pồ và Thị xã Mường Lay, tỉnh Điện Biên</t>
  </si>
  <si>
    <t>Công an tỉnh</t>
  </si>
  <si>
    <t>Trụ sở làm việc Công an xã Nà Nhạn thuộc thành phố Điện Biên Phủ, Công an xã Pú Hồng thuộc huyện Điện Biên Đông và Công an các xã: Hẹ Muông, Sam Mứn thuộc huyện Điện Biên, tỉnh Điện Biên</t>
  </si>
  <si>
    <t>Thành phố Điện Biên Phủ, huyện Điện Biên Đông và huyện Điện Biên, tỉnh Điện Biên</t>
  </si>
  <si>
    <t>Huyện Điện Biên và huyện Điện Biên Đông, tỉnh Điện Biên</t>
  </si>
  <si>
    <t>Trụ sở làm việc Công an các xã: Keo Lôm, Na Son, Noong U, Tìa Dình, Xa Dung thuộc huyện Điện Biên Đông, tỉnh Điện Biên</t>
  </si>
  <si>
    <t>Huyện Điện Biên Đông, tỉnh Điện Biên</t>
  </si>
  <si>
    <t>Trụ sở làm việc Công an các xã: Sá Tổng, Huổi Lèng, Hừa Ngài, Huổi Mí thuộc huyện Mường Chà, tỉnh Điện Biên</t>
  </si>
  <si>
    <t>Huyện Mường Chà, tỉnh Điện Biên</t>
  </si>
  <si>
    <t>Trụ sở làm việc Công an xã Nậm Khăn thuộc huyện Nậm Pồ, Công an xã Chung Chải thuộc huyện Mường Nhé và Công an các xã: Sín Chải, Lao Xả Phình thuộc huyện Tủa Chùa, tỉnh Điện Biên</t>
  </si>
  <si>
    <t>Huyện Nậm Pồ, huyện Mường Nhé và huyện Tủa Chùa, tỉnh Điện Biên</t>
  </si>
  <si>
    <t>Trụ sở làm việc Công an các xã: Tả Phìn, Huổi Xó, Sính Phình, Trung Thu thuộc huyện Tủa Chùa, tỉnh Điện Biên</t>
  </si>
  <si>
    <t>Huyện Tủa Chùa, tỉnh Điện Biên</t>
  </si>
  <si>
    <t>Trụ sở làm việc Công an các xã: Rạng Đông, Nà Tòng, Phình Sáng, Pú Nhung, Tênh Phông thuộc huyện Tuần Giáo, tỉnh Điện Biên</t>
  </si>
  <si>
    <t>Huyện Tuần Giáo, tỉnh Điện Biên</t>
  </si>
  <si>
    <t>Trụ sở làm việc Công an các xã: Tỏa Tình, Mường Khoong, Nà Sáy, Mường Mùn, Pú Xi thuộc huyện Tuần Giáo, tỉnh Điện Biên</t>
  </si>
  <si>
    <t>Trụ sở làm việc Công an các xã: Chiềng Đông, Chiềng Sinh, Quài Cang, Quài Nưa thuộc huyện Tuần Giáo, tỉnh Điện Biên</t>
  </si>
  <si>
    <t>Trụ sở làm việc Công an các xã: Núa Ngam, Noong Hẹt, Noong Luống, Thanh An thuộc huyện Điện Biên và Công an xã Chiềng Sơ thuộc huyện Điện Biên Đông, tỉnh Điện Biên</t>
  </si>
  <si>
    <t xml:space="preserve">Xây dựng, cải tạo và sửa chữa Đội Cảnh sát PCCC và CNCH khu vực thị xã Mường Lay </t>
  </si>
  <si>
    <t xml:space="preserve">Đầu tư mua sắm trang bị, phương tiện phòng cháy, chữa cháy và cứu nạn, cứu hộ cho Công an tỉnh Điện Biên </t>
  </si>
  <si>
    <t>Xây dựng, cải tạo và sửa chữa Trụ sở làm việc, tháp tập 5 tầng Phòng Cảnh sát PCCC và CNCH</t>
  </si>
  <si>
    <t>Xây dựng Trụ sở Công an phường Mường Thanh, Công an thành phố Điện Biên Phủ</t>
  </si>
  <si>
    <t>P. Mường Thanh, TP. Điện Biên Phủ, tỉnh Điện Biên</t>
  </si>
  <si>
    <t>Xây dựng Trụ sở Công an phường Noong Bua, Công an thành phố Điện Biên Phủ</t>
  </si>
  <si>
    <t>P. Noong Bua, TP. Điện Biên Phủ, tỉnh Điện Biên</t>
  </si>
  <si>
    <t>Sửa chữa, nâng cấp nhà đại đội Cảnh sát cơ động thành nhà làm việc PK02 thuộc Công an tỉnh Điện Biên</t>
  </si>
  <si>
    <t>Xã Thanh Hưng, huyện Điện Biên</t>
  </si>
  <si>
    <t>Xây dựng Trụ sở làm việc phòng PC10 thuộc Công an tỉnh Điện Biên</t>
  </si>
  <si>
    <t>Xây dựng nhà tạm giữ xử phạt hành chính Công an huyện Điện Biên Đông</t>
  </si>
  <si>
    <t>Thị trấn Điện Biên Đông</t>
  </si>
  <si>
    <t xml:space="preserve">Xây dựng nhà tạm giữ xử phạt hành chính Công an huyện Tủa Chùa </t>
  </si>
  <si>
    <t>Thị trấn Tủa Chùa</t>
  </si>
  <si>
    <t>Xây dựng nhà tạm giữ xử phạt hành chính Công an huyện Mường Chà</t>
  </si>
  <si>
    <t>Thị trấn Mường Chà</t>
  </si>
  <si>
    <t>Xây dựng bổ sung, cải tạo sửa chữa Cục ANTB (cũ) thành hệ thống kho vật tư kỹ thuật, quân trang, vũ khí, dự trữ quốc gia</t>
  </si>
  <si>
    <t>Phường Thanh Trường</t>
  </si>
  <si>
    <t>Xây dựng trụ sở làm việc Đội ngoại tuyến thuộc Phòng PA06</t>
  </si>
  <si>
    <t>Phường Thanh Bình</t>
  </si>
  <si>
    <t>Xây dựng mới trụ sở làm việc phòng Kỹ thuật hình sự thuộc Công an tỉnh Điện Biên</t>
  </si>
  <si>
    <t>Xã Thanh Hưng, huyện Điên Biên</t>
  </si>
  <si>
    <t>Xây dựng mới trụ sở làm việc phòng Cảnh sát giao thông thuộc Công an tỉnh Điện Biên</t>
  </si>
  <si>
    <t>Xây dựng bổ sung khoa khám bệnh thuộc Bệnh viện 7-5</t>
  </si>
  <si>
    <t>Đội Cảnh sát PCCC và CNCH khu vực thuộc Công an các huyện, thị xã, thành phố và Trung tâm Giáo dục cộng đồng và Huấn luyện nghiệp vụ PCCC và CNCH</t>
  </si>
  <si>
    <t>Đề xuất 02 dự án NSTW 26-30. Dự án TT dịch vụ việc làm 35 tỷ không đủ nhóm B chuyển sang NSĐP</t>
  </si>
  <si>
    <t>Xây mới trung tâm Dịch vụ việc làm</t>
  </si>
  <si>
    <t>467/BC-UBND</t>
  </si>
  <si>
    <t xml:space="preserve"> 12/09/2024</t>
  </si>
  <si>
    <t>Không đề xuất phần NS ĐP cấp huyện quản lý, đang đưa tất cả lên NS ĐP cấp tỉnh</t>
  </si>
  <si>
    <t>TT Mường Ảng</t>
  </si>
  <si>
    <t>UBND huyện Mường Ảng</t>
  </si>
  <si>
    <t>Sân vận động huyện Mường Ảng</t>
  </si>
  <si>
    <t>S = 2,4ha sức chứa dưới 15.000 chỗ ngồi</t>
  </si>
  <si>
    <t>Xây dựng nhà đa năng và các hạng mục phụ trợ tại Trường THCS Ẳng Nưa</t>
  </si>
  <si>
    <t>Xã Ẳng Nưa</t>
  </si>
  <si>
    <t>Xây dựng nhà đa năng và các hạng mục phụ trợ tại Trường tiểu học Ẳng Nưa</t>
  </si>
  <si>
    <t>Nhà đa năng 300m2, bể bơi 400m2 (có mái che), các hạng mục phụ trợ, hệ thống PCCC đồng bộ hoàn chỉnh</t>
  </si>
  <si>
    <t>Nhà đa năng 300m2, các hạng mục phụ trợ, hệ thống PCCC đồng bộ hoàn chỉnh</t>
  </si>
  <si>
    <t>Xã Nặm Lịch</t>
  </si>
  <si>
    <t>Xây dựng nhà lớp học + các phòng hành chính  và các hạng mục phụ trợ tại Trường Mầm non xã Mường Đăng</t>
  </si>
  <si>
    <t>Xã Mường Đăng</t>
  </si>
  <si>
    <t>Xây dựng nhà lớp học bộ môn và các phòng hành chính + các hạng mục phụ trợ. Hệ thống PCCC đồng bộ hoàn chỉnh</t>
  </si>
  <si>
    <t>Xã Búng Lao</t>
  </si>
  <si>
    <t>Xây dựng và nâng cấp các hạng mục phụ trợ và cơ sở hạ tầng tại các trường học xã xã Búng Lao</t>
  </si>
  <si>
    <t>Nhà hiệu bộ và các hạng mục phụ trợ trường mầm non xã Xuân  Lao</t>
  </si>
  <si>
    <t>Xã Xuân Lao</t>
  </si>
  <si>
    <t>Nhà hiệu bộ và các phòng học chuyên môn 02 tầng ; Bể nước PCCC, nhà để máy bơm, hệ thống PCCC; Nhà vệ sinh 02 gian; Kè bê tông dài 50m, cao 4m</t>
  </si>
  <si>
    <t>Xã Ẳng Tở</t>
  </si>
  <si>
    <t>Xây dựng nhà lớp học và các hạng mục phụ trợ tại các điểm trường xã Ẳng Tở</t>
  </si>
  <si>
    <t>Xã Ngối Cáy</t>
  </si>
  <si>
    <t>Xã Mường Lạn</t>
  </si>
  <si>
    <t>Xây dựng kênh tưới nước từ Hồ Ẳng Cang</t>
  </si>
  <si>
    <t>Xã Ẳng Cang</t>
  </si>
  <si>
    <t>Công suất: 2.000 ca/năm, với 04 lò hỏa táng TABO SE hiện đại. Diện tích: 6,4ha, bao gồm các hạng mục: khu nhà điều hành, nhà trực, gara ô tô, nhà chờ, khu vực tâm linh, nhà lưu tro cốt, nhà hỏa táng và các công trình phụ trợ.</t>
  </si>
  <si>
    <t>Sở Nông nghiệp và phát triển Nông thôn</t>
  </si>
  <si>
    <t>Xây dựng công trình Trại thực nghiệm và sản xuất giống thuỷ sản</t>
  </si>
  <si>
    <t>Sở Nông nghiệp PTNT</t>
  </si>
  <si>
    <t>Dự án Bảo vệ và phát triển rừng bền vững tỉnh Điện Biên giai đoạn 2026-2030</t>
  </si>
  <si>
    <t>Tỉnh Điện Biên</t>
  </si>
  <si>
    <t>230/KH-UBND</t>
  </si>
  <si>
    <t xml:space="preserve"> 13/09/2024</t>
  </si>
  <si>
    <t>1 trụ sở xã, 01 nhà văn hóa -thể thao xã</t>
  </si>
  <si>
    <t>UBND huyện Mường Chà</t>
  </si>
  <si>
    <t>Trụ sở và nhà văn hóa - thể thao xã Huổi Lèng</t>
  </si>
  <si>
    <t>Huổi Lèng</t>
  </si>
  <si>
    <t>Xây dựng hệ thống thoát nước và xử lý nước thải tại trung tâm Thị trấn huyện Mường Chà</t>
  </si>
  <si>
    <t>Công suất: Q= 1000 m3/ngđ</t>
  </si>
  <si>
    <t>Sá Tổng</t>
  </si>
  <si>
    <t>NSTW ko tổng hợp dự án điện bừng sáng đb</t>
  </si>
  <si>
    <t>Sở Văn hóa - Thể thao - Du lịch</t>
  </si>
  <si>
    <t>2446/BC-SVHTTDL</t>
  </si>
  <si>
    <t>Đầu tư xây dựng và cải tạo hệ thống trưng bày trong và ngoài Bảo tàng chiến thắng Điện Biên Phủ</t>
  </si>
  <si>
    <t>Nâng cấp, cấp, sửa chữa mái Bảo Tàng chiến thắng Lịch sử Điện Biên Phủ</t>
  </si>
  <si>
    <t>Sở Văn hóa TTDL</t>
  </si>
  <si>
    <t>Dự án phát triển bản đồ du lịch số cho tỉnh Điện Biên (theo Quyết định số 345/QĐ-UBND ngày 03/3/2023 của UBND tỉnh về việc phê duyệt Đề án phát triển du lịch tỉnh Điện Biên)</t>
  </si>
  <si>
    <t>Dự án xây dựng các điểm dừng chân trên địa bàn 10 huyện, thị xã, thành phố tỉnh Điện Biên (Xây dựng khu vệ sinh, bãi đỗ xe, khu nhà hàng và khu bày bán sản phẩm địa phương)</t>
  </si>
  <si>
    <t>svh đề xuất đc tăng TMDT</t>
  </si>
  <si>
    <t>Xây dựng khu liên hiệp thể dục thể thao tỉnh Điện Biên</t>
  </si>
  <si>
    <t>NC, mở rộng trường Mầm non thị trấn Điện Biên Đông</t>
  </si>
  <si>
    <t>thị trấn Điện Biên Đông</t>
  </si>
  <si>
    <t>27 phòng học các công trình phụ trợ và thiết bị dạy học khác</t>
  </si>
  <si>
    <t>UBND huyện ĐBĐ</t>
  </si>
  <si>
    <t>Xây mới trường PTDTBT THCS Tìa Dình, xã Tìa Dình</t>
  </si>
  <si>
    <t>xã Tìa Dình</t>
  </si>
  <si>
    <t>22 phòng học, 20 phòng nội trú và các hạng mục khác</t>
  </si>
  <si>
    <t>xã Keo Lôm</t>
  </si>
  <si>
    <t>6 km GTNT cấp C</t>
  </si>
  <si>
    <t>xã Phì Nhừ</t>
  </si>
  <si>
    <t>xã Nong U</t>
  </si>
  <si>
    <t>xã Xa Dung</t>
  </si>
  <si>
    <t>xã Mường Luân</t>
  </si>
  <si>
    <t>Trùng với đề xuất của Điện Biên Đông</t>
  </si>
  <si>
    <t>Trại thí nghiệm thực hành Trường Cao đẳng Kinh tế - Kỹ thuật Điện Biên</t>
  </si>
  <si>
    <t>Trường CĐ KTKT</t>
  </si>
  <si>
    <t xml:space="preserve">Cải tạo, sửa chữa nhà thực hành cho sinh viên Lào và ký túc xá cho học sinh Lào Trường Cao đẳng Kinh tế - Kỹ thuật Điện Biên </t>
  </si>
  <si>
    <t>01 nhà thực hành 2 tầng và 01 nhà KTX 3 tầng 24 phòng ở nội trú khép kín</t>
  </si>
  <si>
    <t>chuyển 1 dự án NSĐP, 1 XSKT theo cuộc họp. 2 dự án CTMTQG</t>
  </si>
  <si>
    <t>Thành phố Điện Biên Phủ</t>
  </si>
  <si>
    <t>UBND TP</t>
  </si>
  <si>
    <t>Nà Tấu</t>
  </si>
  <si>
    <t>Cải tạo, nâng cấp thao trường huấn luyện lực lượng vũ trang thành phố</t>
  </si>
  <si>
    <t>Tuyến đường từ nút giao cao tốc đi trung tâm TP. Điện Biên Phủ</t>
  </si>
  <si>
    <t>L=3,0km; Bnen=32m đường trong đô thị</t>
  </si>
  <si>
    <t>Tuyến đường liên xã Thanh Minh - Pá Khoang</t>
  </si>
  <si>
    <t>L=2,5km; Bnen=15m đường đô thị</t>
  </si>
  <si>
    <t>Mở rộng mạng lưới thu gom, xử lý nước thải thành phố Điện Biên Phủ vay vốn ODA Phần Lan</t>
  </si>
  <si>
    <t>Trường hợp GĐ21-25 ko bố trí được tiền đất</t>
  </si>
  <si>
    <t>Nhà ăn, nhà bếp dBB1/e741/Bộ CHQS tỉnh</t>
  </si>
  <si>
    <t>XD 1.150 m2 nhà, hạ tầng</t>
  </si>
  <si>
    <t>Hoàn thiện doanh trại cơ quan Bộ CHQS tỉnh. Hạng mục: Nhà ở, làm việc, hạng mục phụ trợ Chỉ huy; nhà khách; nhà trực ban tiếp dân, nhà xe và hạ tầng kỹ thuật</t>
  </si>
  <si>
    <t>Cải tạo, nâng cấp doanh trại đơn vị trực thuộc Bộ CHQS tỉnh</t>
  </si>
  <si>
    <t>t. Điện Biên</t>
  </si>
  <si>
    <t>XD 260m2 nhà;SC 2.000 m2 nhà; 150m kè đá; hạ tầng kỹ thuật</t>
  </si>
  <si>
    <t>Hoàn thiện doanh trại dBB1/e741/Bộ CHQS tỉnh. Hạng mục: Nhà ở đại đội trực SSCĐ và hạng mục phụ trợ dBB1/e741/Bộ CHQS tỉnh</t>
  </si>
  <si>
    <t>XD 2.450 m2 nhà; 500m kè BTCT; 300m kè đá; 500m2 hạ tầng sân đường</t>
  </si>
  <si>
    <t xml:space="preserve"> BCHQS</t>
  </si>
  <si>
    <t xml:space="preserve"> Đã phê duyệt chủ trương đầu tư</t>
  </si>
  <si>
    <t>Xây dựng trụ sở Công an các xã, thị trấn còn lại thuộc Đề án đảm bảo cơ sở vật chất cho Công an các xã, thị trấn</t>
  </si>
  <si>
    <t xml:space="preserve"> Hỗ trợ xây dựng cơ sở vật chất công an tỉnh quản lý do Bộ Công an phê duyệt chủ trương đầu tư</t>
  </si>
  <si>
    <t>Xây dựng trụ sở Ban CHQS cấp xã và nhà ở dân quân thường trực</t>
  </si>
  <si>
    <t>XD trụ sở Ban CHQS cấp xã và nhà ở dân quân thường trực xã biên giới</t>
  </si>
  <si>
    <t>Chuyển từ biểu NSTW sang</t>
  </si>
  <si>
    <t>Na Tông: Xây mới 20 phòng học, 10 phòng chức năng, Khu nhà nội trú, Khu nhà công vụ, Nhà đa năng, Nhà bếp, nhà ăn; Sửa chữa khối nhà hiệu bộ, nhà lớp học 8 phòng và các hạng mục phụ trợ;
Hua Thanh: Xây mới nhà lớp học 16 phòng; 10 phòng chức năng; khu nhà hiệu bộ; 10 phòng công vụ; san ủi mặt bằng và các hạng mục phụ trợ;</t>
  </si>
  <si>
    <t>Kè, đập dâng bảo vệ hạ tầng kỹ thuật, bảo vệ trường học, khu dân cư, tạo cảnh quan đô thị Trung tâm huyện Nậm Pồ</t>
  </si>
  <si>
    <t xml:space="preserve"> - Đầu tư xây dựng mới tuyến kè dài khoảng 400m, cống hộp 200m, đập dâng nước chiều dài 40m; 
 - Đầu tư xây dựng mới tuyến kè dài khoảng 3,83 km và hạ tầng kỹ thuật ( Đường Dạo, Cống thoát nước)</t>
  </si>
  <si>
    <t xml:space="preserve"> </t>
  </si>
  <si>
    <t xml:space="preserve"> Đã đề xuất sử dụng NSTW 21-25</t>
  </si>
  <si>
    <t xml:space="preserve">  Nâng cấp đường liên xã Sam Mứn - Hẹ Muông, động Chua Ta huyện Điện Biên.</t>
  </si>
  <si>
    <t>Kè 2 bên bở suối và cầu bê tông cốt thép dự ứng lực khu trung tâm hành chính mới xã Tìa Dình và kè 2 bên bờ suối khu bản Suối Lư, xã Phì Nhừ, huyện Điện Biên Đông</t>
  </si>
  <si>
    <t xml:space="preserve"> Đã trình đề xuất nguồn NSTW</t>
  </si>
  <si>
    <t>Nâng cấp đường Noong Luống (giao Km 16 đường động lực) - bản Pa Thơm và Đoạn từ ngã tư bản On đến khu khoáng nóng U Va xã Noong Luống, huyện Điện Biên</t>
  </si>
  <si>
    <t xml:space="preserve">GTNT A, L = 21 km, mặt đường BTXM Bn= 6,0m, Bm=3,5m; Cầu dầm BTCT, Chiều dài khoảng L= 100m; GPMB;
Đoạn Bản On - Uva: Cấp IV mn 4.200m; rộng = 5,5;m </t>
  </si>
  <si>
    <t xml:space="preserve"> 'Đường giao thông kết nối các khu vực kinh tế trọng điểm thuộc vùng kinh tế động lực dọc trục QL 279 và QL 12, tỉnh Điện Biên (giai đoạn 2)</t>
  </si>
  <si>
    <t xml:space="preserve"> Theo KL của Thủ tướng Chính phủ tại KL số 160</t>
  </si>
  <si>
    <t>Dự án Nâng cấp đường Nà Tấu - Mường Đăng - Ngối Cáy - Ẳng Tở (ĐT.146C)</t>
  </si>
  <si>
    <t>Huyện Mường Ảng và Thành phố Điện Biên Phủ</t>
  </si>
  <si>
    <t xml:space="preserve"> 25 Km 
Đường cấp Vmn</t>
  </si>
  <si>
    <t>Dự án Nâng cấp đường Pá Vạt - Háng Lìa - Tìa Dình, huyện Điện Biên Đông</t>
  </si>
  <si>
    <t>Dự án Nâng cấp đường giao thông liên xã Sa Lông - Hừa Ngài - Huổi Lèng, huyện Mường Chà</t>
  </si>
  <si>
    <t>26 Km 
Đường cấp VImn</t>
  </si>
  <si>
    <t>Ban QLDA GT</t>
  </si>
  <si>
    <t>Có cả ở biểu NSTW</t>
  </si>
  <si>
    <t xml:space="preserve"> Hỗ trợ xây các dự án xây dựng cơ sở vật chất Công an tỉnh quản lý (do Bộ Công an phê duyệt chủ trương đầu tư)</t>
  </si>
  <si>
    <t>Dự án cải tạo, nâng cấp Trường PTDTBT TH số 2 xã Na Tông</t>
  </si>
  <si>
    <t>Dự án cải tạo, nâng cấp Trường THCS xã Thanh Luông</t>
  </si>
  <si>
    <t>Dự án cải tạo, nâng cấp Trường THCS xã Thanh Chăn</t>
  </si>
  <si>
    <t>Dự án cải tạo, nâng cấp Trường TH&amp;THCS xã Sam Mứn</t>
  </si>
  <si>
    <t>Dự án cải tạo, nâng cấp Trường Mầm non số 2 xã Na Tông, huyện Điện Biên</t>
  </si>
  <si>
    <t xml:space="preserve"> Lồng ghép NSĐP huyện quản lý</t>
  </si>
  <si>
    <t>Dự án: Cải tạo, nâng cấp Trường tiểu học xã Thanh Yên, huyện Điện Biên</t>
  </si>
  <si>
    <t>Dự án: Cải tạo, nâng cấp trường PTDTBT tiểu học xã Hừa Ngài</t>
  </si>
  <si>
    <t>Dự án: Cải tạo, nâng cấp trường PTDTBT THCS Na Sang</t>
  </si>
  <si>
    <t>Dự án: Cải tạo, nâng cấp trường Mầm non xã Hừa Ngài</t>
  </si>
  <si>
    <t>Dự án: Cải tạo, nâng cấp trường PTDTBT tiểu học xã Nà Bủng</t>
  </si>
  <si>
    <t>Dự án: Cải tạo, nâng cấp trường PTDTBT TH&amp;THCS xã Nậm Khăn</t>
  </si>
  <si>
    <t>Dự án: Cải tạo, nâng cấp trường PTDTBT THCS xã Phìn Hồ</t>
  </si>
  <si>
    <t>Dự án: Cải tạo, nâng cấp trường PTDTBT Tiểu học Na Cô Sa</t>
  </si>
  <si>
    <t>Dự án: Cải tạo, nâng cấp trường PTDTBT THCS Tân Phong, xã Si Pa Phìn</t>
  </si>
  <si>
    <t>a.1</t>
  </si>
  <si>
    <t>2026</t>
  </si>
  <si>
    <t>a.4</t>
  </si>
  <si>
    <t>a.5</t>
  </si>
  <si>
    <t>Xây mới Nhà ăn, nhà đa năng, phòng học; sửa chữa 06 phòng công vụ giáo viên, 10 phòng ở nội cho học sinh, 200m kè đá, tường rào, công trình phụ trợ</t>
  </si>
  <si>
    <t>Đầu tư xây dựng, cải tạo, nâng cấp cơ sở vật chất cho trường Cao đẳng sư phạm</t>
  </si>
  <si>
    <t>Cải tạo, nâng cấp các hạng mục: Nhà đa năng; nhà giảng đường lớn; Nhà thư viện - Hỗ trợ học tập; Nhà lớp học bộ môn; Nhà lớp học 22 phòng; Nhà hiệu bộ và các hạng mục phụ trợ</t>
  </si>
  <si>
    <t xml:space="preserve"> Đã trình chủ trương chuẩn bị đầu tư</t>
  </si>
  <si>
    <t xml:space="preserve"> Đường giao thông bản Háng Mùa Lừ kết nối với trục đường đến trung tâm xã Sá Tổng, huyện Mường Chà</t>
  </si>
  <si>
    <t xml:space="preserve"> Lồng ghép vốn NSĐP huyện quản lý</t>
  </si>
  <si>
    <t xml:space="preserve"> Dự án đầu tư nâng cấp đường liên bản Huổi Khương – Huổi Dạo, xã Vàng Đán</t>
  </si>
  <si>
    <t xml:space="preserve"> Dự án: Đường nội thị giai đoạn 3 huyện Điện Biên</t>
  </si>
  <si>
    <t xml:space="preserve"> Đã có chủ trương chuẩn bị đầu tư</t>
  </si>
  <si>
    <t xml:space="preserve"> Dự án: Trụ sở làm việc Ban quản lý dự án các công trình huyện Điện Biên</t>
  </si>
  <si>
    <t xml:space="preserve"> Lồng ghép vốn đầu tư của đơn vị sự nghiệp</t>
  </si>
  <si>
    <t xml:space="preserve"> Đá có chủ trương chuẩn bị đầu tư</t>
  </si>
  <si>
    <t xml:space="preserve"> Đã có chủ trương CBĐT</t>
  </si>
  <si>
    <t xml:space="preserve"> Đã trình chủ trương CBĐT</t>
  </si>
  <si>
    <t xml:space="preserve">TH&amp;THCS Hermann </t>
  </si>
  <si>
    <t>Thanh Trường</t>
  </si>
  <si>
    <t>Trên địa bàn thành phố Điện Biên Phủ</t>
  </si>
  <si>
    <t>Thanh Minh</t>
  </si>
  <si>
    <t xml:space="preserve"> TP ĐBP</t>
  </si>
  <si>
    <t>TP</t>
  </si>
  <si>
    <t>Đầy tư xây dựng kè phòng chống thiên tai trên địa bàn xã Thanh Minh</t>
  </si>
  <si>
    <t>Đầy tư xây dựng kè phòng chống thiên tai trên địa bàn xã Nà Tấu, Nà Nhạn, Pá Khoang</t>
  </si>
  <si>
    <t>Xã:; Pá Khoang; Nà Nhạn; Nà Tấu</t>
  </si>
  <si>
    <t xml:space="preserve"> Tổng nguồn đất</t>
  </si>
  <si>
    <t xml:space="preserve"> Tổng nguồn NSĐP theo tiêu chí</t>
  </si>
  <si>
    <t xml:space="preserve"> Bố trí vốn đối ứng các dự án ODA, trả lãi vai, phí vay, bổ sung vốn điều lệ cho các quỹ theo Nghị định của Chính phủ</t>
  </si>
  <si>
    <t xml:space="preserve"> Bổ sung vốn điều lệ cho quỹ hỗ trợ HTX</t>
  </si>
  <si>
    <t xml:space="preserve"> Hỗ trợ chi phí đền bù, GPMB dự án Dự án Xây dựng đường cao tốc Sơn La - Điện Biên - Cửa khẩu Tây Trang, giai đoạn </t>
  </si>
  <si>
    <t xml:space="preserve"> Quản lý tổng hợp nguồn nước nhằm phục vụ dân sinh, thích ứng biến đổi khí hậu và phát triển kinh tế xã hội huyện Tuần Giáo, tỉnh Điện Biên</t>
  </si>
  <si>
    <t xml:space="preserve"> Mở rộng mạng lưới thu gom, xử lý nước thải thành phố Điện Biên Phủ vay vốn ODA Phần Lan</t>
  </si>
  <si>
    <t xml:space="preserve"> Dự án tăng cường năng lực tự lực cho khu vực nông thôn thông qua xây dựng cơ sở hạ tầng điện cho vùng khó khăn của Tỉnh Điện Biên (KOICA)</t>
  </si>
  <si>
    <t xml:space="preserve"> Dự án phát triển nông thôn thích ứng với thiên tai tỉnh Điện Biên (JICA)</t>
  </si>
  <si>
    <t xml:space="preserve"> Phân bổ dự phòng 10% </t>
  </si>
  <si>
    <t>Dự án Nhà ở công vụ và nhà ở tiểu đội cảnh sát bảo vệ mục tiêu</t>
  </si>
  <si>
    <t xml:space="preserve"> Hệ thống giao thông các trục đường nội thị thị trấn Mường Ảng</t>
  </si>
  <si>
    <t xml:space="preserve"> Tổng nguồn dự kiến </t>
  </si>
  <si>
    <t xml:space="preserve"> Sửa chữa, nâng cấp 13 công trình thuỷ lợi cấp tỉnh quản lý</t>
  </si>
  <si>
    <t>Các huyện</t>
  </si>
  <si>
    <t xml:space="preserve"> Nâng cấp các công trình nước sạch nông thôn thuộc các huyện Tủa Chùa, Tuần Giáo, Điện Biên, Điện Biên Đông, Nậm Pồ (do Trung tâm nước sạch VSMT quản lý)</t>
  </si>
  <si>
    <t xml:space="preserve"> Sở NN&amp;PTNT</t>
  </si>
  <si>
    <t xml:space="preserve"> Rà soát điều chỉnh Quy hoạch tỉnh Điện Biên thời kỳ 2021-2030, tầm nhìn đến năm 2050</t>
  </si>
  <si>
    <t>Sở KHĐT</t>
  </si>
  <si>
    <t>Trụ sở xã Phu Luông</t>
  </si>
  <si>
    <t xml:space="preserve"> Nhà khách huyện Nậm Pồ</t>
  </si>
  <si>
    <t xml:space="preserve"> Chuyển từ NSTW sang</t>
  </si>
  <si>
    <t xml:space="preserve">Đầu tư xây dựng, bổ sung cơ sở vật chất trường: THCS THPT Quyết Tiến, huyện Tủa Chùa; THPT Mường Luân, huyện Điện Biên Đông; </t>
  </si>
  <si>
    <t>H. Tủa Chùa</t>
  </si>
  <si>
    <t>(i) Xây dựng 06 phòng học+ 06 phòng học bộ môn, nhà đa năng; 40 phòng ở nội trú cho học sinh; 09 phòng công vụ cho giáo viên; nhà bếp, nhà ăn và các hạng mục phụ trợ tại trường Quyết Tiến; 
(ii) San nền, kè đá; nhà đa năng, nhà hiệu bộ, nhà bếp, nhà ăn, 12 phòng học, 5 phòng bộ môn, 30 phòng nội trú, 30 phòng tắm, 16 phòng vệ sinh và các hạng mục phụ trợ tại trường Mường Luân</t>
  </si>
  <si>
    <t>(i) Đền bù giải phóng mặt bằng; cải tạo sửa chữa các hạng mục: Nhà đa năng; nhà lớp học 06 phòng; nhà lớp học chức năng 06 phòng;  sửa chữa nhà ở nội trú học sinh thành nhà lớp học; xây mới nhà ban giám hiệu; 12 phòng học, 06 phòng học bộ môn, các hạng mục phụ trợ
(ii) Xây mới nhà ăn, 60 phòng ở nội trú cho học sinh; 02 phòng học bộ môn + 08 phòng học; nhà ga ra xe; cải tạo, sửa chữa nhà lớp học 3 tầng 03 phòng &amp; 06 phòng học chức năng; nhà đa năng; nhà bếp; Nhà ký túc xá 05 phòng và các hạng mục phụ trợ;
(iii) Đền bù giải phóng mặt bằng 10.000m2; 05 phòng học, 01 phòng thiết bị; + 06 phòng học bộ môn, 30 phòng ở nội trú, mở rộng nhà bếp nhà ăn; nhà ban giám hiệu; 15 phòng công vụ cho giáo viên; nhà tắm, nhà vệ sinh và các hạng mục phụ trợ</t>
  </si>
  <si>
    <t>Đầu tư xây dựng,cải tạo, nâng cấp cơ sở vật chất Trường THPT: Thanh Nưa (Trường năng khiếu thể dục, thể thao); Trường THPT Tuần Giáo</t>
  </si>
  <si>
    <t>(i) Xây mới 06 phòng học bộ môn + thư viện, mở rộng 02ha, xây dựng các hạng mục đào tạo năng khiếu TDTT, sửa chữa 14 phòng học; 05 phòng công vụ giáo viên; các hạng mục phụ trợ trường Thanh Nưa
(ii) 12 phòng học + 06 phòng học bộ môn; sửa chữa nhà lớp học + nhà ban giám hiệu và các hạng mục phụ trợ trường THPT Tuần Giáo</t>
  </si>
  <si>
    <t>H. Mường Chà</t>
  </si>
  <si>
    <t>12 phòng học, 30 phòng nội trú, 10 phòng công vụ giáo viên, 09 phòng học bộ môn, nhà ban giám hiệu, nhà đa năng, nhà bếp, nhà ăn, nhà bảo vệ, đền bù giải phóng mặt bằng, san nền, kè đá, hàng rào</t>
  </si>
  <si>
    <t xml:space="preserve"> Phân bổ theo các ngành, lĩnh vực</t>
  </si>
  <si>
    <t>Trường TH xã Thanh Luông, huyện Điện Biên</t>
  </si>
  <si>
    <t xml:space="preserve"> Xã Thanh Luông</t>
  </si>
  <si>
    <t xml:space="preserve"> Trường THCS xã Thanh Hưng</t>
  </si>
  <si>
    <t>Đường ra mốc biên giới (Mốc 90, Mốc 139, Mốc 141, Mốc 39, Mốc 40) thuộc các huyện Điện Biên, Nậm Pồ</t>
  </si>
  <si>
    <t xml:space="preserve"> Đối ứng ODA (AFD)</t>
  </si>
  <si>
    <t xml:space="preserve"> Cải tạo, nâng cấp đoạn tuyến quy hoạch Quốc lộ 12D, tỉnh Điện Biên</t>
  </si>
  <si>
    <t xml:space="preserve"> Đối ứng ODA</t>
  </si>
  <si>
    <t xml:space="preserve"> Ban QLDAGT</t>
  </si>
  <si>
    <t>Dự án đầu tư xây dựng công trình Đường Phì Nhừ - Phình Giàng - Pú Hồng - Mường Nhà, tỉnh Điện Biên (Phân đoạn 2 của giai đoạn 2: Đoạn Pú Hồng - Mường Nhà)</t>
  </si>
  <si>
    <t>Huyện Điện Biên Đông và huyện Điện Biên</t>
  </si>
  <si>
    <t>17,7 Km Đường cấp VImn</t>
  </si>
  <si>
    <t>Đầu tư xây dựng hạng mục hạ tầng kỹ thuật + mặt bằng trường Đại học Điện Biên Phủ</t>
  </si>
  <si>
    <t>Sân vận động 20.000 chỗ ngồi; Xây dựng Bể bơi 1000 người; xây dựng sân Tennis; sân bóng chuyền; Sân cầu lông; nhà luyện tập; nhà điều hành..... Và các hạng mục đồng bộ hoàn chỉnh</t>
  </si>
  <si>
    <t xml:space="preserve"> Kè bảo vệ khu dân cư và đất sản xuất ven suối Nậm Húa, xã Xuân Lao, huyện Mường Ảng và Kè hai bên bờ suối Nậm Núa xã Mường Nhà, huyện Điện Biên </t>
  </si>
  <si>
    <t xml:space="preserve"> Xây dựng bổ sung cơ sở vật chất Trường PTDTBT TH&amp;THCS  xã Na Tông, Trường TH &amp; THCS xã Hua Thanh, Trường PTDTBT TH&amp;THCS xã Phu Luông, huyện Điện Biên</t>
  </si>
  <si>
    <t>Gộp danh mục Mường Chà, Mường Nhé, Tuần Giáo</t>
  </si>
  <si>
    <t>62/QĐ-UBND ngày 12/01/2024</t>
  </si>
  <si>
    <t>63/QĐ-UBND ngày 12/01/2024</t>
  </si>
  <si>
    <t>64/QĐ-UBND ngày 12/01/2024</t>
  </si>
  <si>
    <t>65/QĐ-UBND ngày 12/01/2024</t>
  </si>
  <si>
    <t>1591/QĐ-UBND ngày 30/8/2024</t>
  </si>
  <si>
    <t>1590/QĐ-UBND ngày 30/8/2024</t>
  </si>
  <si>
    <t>1593/QĐ-UBND ngày 30/8/2024</t>
  </si>
  <si>
    <t>1597/QĐ-UBND ngày 30/8/2024</t>
  </si>
  <si>
    <t>1592/QĐ-UBND ngày 30/8/2024</t>
  </si>
  <si>
    <t>1589/QĐ-UBND ngày 30/8/2024</t>
  </si>
  <si>
    <t>1596/QĐ-UBND ngày 30/8/2024</t>
  </si>
  <si>
    <t>1595/QĐ-UBND ngày 30/8/2024</t>
  </si>
  <si>
    <t>1594/QĐ-UBND ngày 30/8/2024</t>
  </si>
  <si>
    <t xml:space="preserve"> 1521/QĐ-UBND ngày 19/8/2024</t>
  </si>
  <si>
    <t xml:space="preserve"> 1520/QĐ-UBND ngày 19/8/2024</t>
  </si>
  <si>
    <t>Đề xuất dự án ODA k thấy có cơ sở gì. K có thuyết minh dự án KCM (bản đổi lại ngày 24/9)</t>
  </si>
  <si>
    <t>VB hoàn chỉnh lại 860 ngày 20/9/2024</t>
  </si>
  <si>
    <t>Vb hoàn chỉnh lại 1782 BCH ngày 23/9/2024</t>
  </si>
  <si>
    <t>3318/CAT-PH10</t>
  </si>
  <si>
    <t>2269/SNN-KHTC</t>
  </si>
  <si>
    <t>Vb hoàn thiện gửi lại</t>
  </si>
  <si>
    <t xml:space="preserve"> 2523/BC-SVHTTDL bản gửi lại 24/9</t>
  </si>
  <si>
    <t xml:space="preserve">	425/BC-UBND</t>
  </si>
  <si>
    <t>452/BC-UBND</t>
  </si>
  <si>
    <t>Ban quản lý các công trình Giao Thông</t>
  </si>
  <si>
    <t>1303/BC-BCTGT</t>
  </si>
  <si>
    <t>Sở Tài chính</t>
  </si>
  <si>
    <t>Sở thông tin truyền thông</t>
  </si>
  <si>
    <t>1675/BC-STTTT</t>
  </si>
  <si>
    <t>AA</t>
  </si>
  <si>
    <t>TỔNG HỢP CHUNG CỦA CÁC ĐƠN VỊ</t>
  </si>
  <si>
    <t>ĐƠN VỊ CẤP TỈNH</t>
  </si>
  <si>
    <t>Sở Y Tế</t>
  </si>
  <si>
    <t>Sở Giáo dục và Đào tạo</t>
  </si>
  <si>
    <t>Sở Văn hóa thể thao và Du lịch</t>
  </si>
  <si>
    <t>Ban Dân Tộc</t>
  </si>
  <si>
    <t>Sở TTTT</t>
  </si>
  <si>
    <t>ĐƠN VỊ CẤP HUYỆN</t>
  </si>
  <si>
    <t>TP-Điện Biên Phủ</t>
  </si>
  <si>
    <t>TX-Mường Lay</t>
  </si>
  <si>
    <t>NÔNG THÔN MỚI</t>
  </si>
  <si>
    <t>CHƯƠNG TRÌNH GIẢM NGHÈO BỀN VỮNG</t>
  </si>
  <si>
    <t>C1</t>
  </si>
  <si>
    <t>C2</t>
  </si>
  <si>
    <t>BB</t>
  </si>
  <si>
    <t>CHI TIẾT CỦA CÁC ĐƠN VỊ</t>
  </si>
  <si>
    <t>BB1</t>
  </si>
  <si>
    <t>Vùng đồng bào dân tộc thiểu số và miền núi</t>
  </si>
  <si>
    <t>Không nhu cầu vốn 2026-2030</t>
  </si>
  <si>
    <t>Đầu tư xây dựng,cải tạo, nâng cấp cơ sở vật chất trường PTDTNT THPT huyện Điện Biên Đông</t>
  </si>
  <si>
    <t>H. Điện Biên Đông</t>
  </si>
  <si>
    <t>Cải tạo sửa chữa nhà ban giám hiệu; đa năng; nhà lớp học và phòng học bộ môn; WC; xây mới nhà bếp nhà ăn và các hạng mục phụ trợ</t>
  </si>
  <si>
    <t>Đầu tư xây dựng,cải tạo, nâng cấp cơ sở vật chất trường PTDTNT THPT huyện Tủa Chùa</t>
  </si>
  <si>
    <t>Cải tạo sửa chữa nhà lớp học, nhà ở nội trú học sinh và các hạng mục phụ trợ; 15 phòng ở nội trú cho học sinh và các hạng mục phụ trợ</t>
  </si>
  <si>
    <t>Đầu tư xây dựng,cải tạo, nâng cấp cơ sở vật chất trường THPT Mường Nhà</t>
  </si>
  <si>
    <t>Xây mới 12 phòng ở nội trú cho học sinh; 06 phòng học bộ môn; cải tạo sửa chữa 22 phòng học, 10 phòng công vụ giáo viên và các hạng mục phụ trợ</t>
  </si>
  <si>
    <t>Đầu tư xây dựng,cải tạo, nâng cấp cơ sở vật chất trường THCS THPT Quài Tở, huyện Tuần Giáo</t>
  </si>
  <si>
    <t>Xây mới 06 phòng học bộ môn; nhà ban giám hiệu, nhà đa năng và các hạng mục phụ trợ, cải tạo sửa chữa nhà lớp học</t>
  </si>
  <si>
    <t>Sở VH-TT và Du Lịch</t>
  </si>
  <si>
    <t>a</t>
  </si>
  <si>
    <t>Dự án 6: Bảo tồn, phát huy giá trị văn hóa truyền thống tốt đẹp của các dân tộc thiểu số gắn với phát triển du lịch.</t>
  </si>
  <si>
    <t>Dự án do cấp tỉnh quản lý (Sở VHTT&amp;DL chủ trì)</t>
  </si>
  <si>
    <t>San ủi mặt bằng, đường giao thông nội bản Huổi Moi</t>
  </si>
  <si>
    <t xml:space="preserve"> xã Pa Thơm, huyện Điện Biên</t>
  </si>
  <si>
    <t>2,5ha</t>
  </si>
  <si>
    <t>Nước sinh hoạt bản Huổi Moi</t>
  </si>
  <si>
    <t>45 hộ</t>
  </si>
  <si>
    <t>Cứng hoá đường giao thông bản Nậm Kè</t>
  </si>
  <si>
    <t>Xã Nậm Kè huyện Mường Nhé</t>
  </si>
  <si>
    <t>1km</t>
  </si>
  <si>
    <t>Nhà văn hoá bản Huổi Moi</t>
  </si>
  <si>
    <t>45hộ</t>
  </si>
  <si>
    <t>Thuỷ lợi bản Huổi Moi</t>
  </si>
  <si>
    <t>20ha</t>
  </si>
  <si>
    <t>Cứng hoá đường giao thông bản Huổi Moi</t>
  </si>
  <si>
    <t>12km</t>
  </si>
  <si>
    <t>Xây dựng phòng họp trực tuyến</t>
  </si>
  <si>
    <t>Ban Dân tộc</t>
  </si>
  <si>
    <t>40 chỗ</t>
  </si>
  <si>
    <t>Chợ cửa khẩu Tây Trang</t>
  </si>
  <si>
    <t>Chợ cửa khẩu Huổi Puốc</t>
  </si>
  <si>
    <t>Chợ biên giới A Pa Chải</t>
  </si>
  <si>
    <t>Chợ biên giới Nậm Đích</t>
  </si>
  <si>
    <t>Chợ Trung tâm xã Quài Nưa</t>
  </si>
  <si>
    <t>Chợ xã Tủa Thàng</t>
  </si>
  <si>
    <t>Chợ Trung tâm xã Nà Hỳ</t>
  </si>
  <si>
    <t>Chợ Trung tâm xã Phìn Hồ</t>
  </si>
  <si>
    <t>Thành Phố Điện Biên Phủ</t>
  </si>
  <si>
    <t>DỰ ÁN 1: Giải quyết tình trạng thiếu đất ở, nhà ở, đất sản xuất, nước sinh hoạt</t>
  </si>
  <si>
    <t>Hỗ trợ nhà ở, đất ở, đất sản xuất</t>
  </si>
  <si>
    <t>Hỗ trợ đất ở, đất sản xuất</t>
  </si>
  <si>
    <t>Hỗ trợ nhà ở</t>
  </si>
  <si>
    <t>Hỗ trợ nước sinh hoạt tập trung</t>
  </si>
  <si>
    <t xml:space="preserve">Nâng cấp, cải tạo nước sinh hoạt bản Nà Pen 1,2 xã Nà Nhạn  </t>
  </si>
  <si>
    <t>Nà Nhạn</t>
  </si>
  <si>
    <t xml:space="preserve">Nâng cấp, cải tạo nước sinh hoạt bản Tà Cáng, xã Nà Tấu  </t>
  </si>
  <si>
    <t>Sửa chữa nước sinh hoạt bản Nghịu và bản Bó xã Pá Khoang</t>
  </si>
  <si>
    <t>Pá Khoang</t>
  </si>
  <si>
    <t>II.3</t>
  </si>
  <si>
    <t>DỰ ÁN 4: Đầu tư cơ sở hạ tầng thiết yếu, phục vụ sản xuất, đời sống trong vùng đồng bào dân tộc thiểu số và miền núi và các đơn vị sự nghiệp công của lĩnh vực dân tộc</t>
  </si>
  <si>
    <t>Đầu tư CSHT</t>
  </si>
  <si>
    <t>Đường bê tông bản Huổi Chổn (giai đoạn 2) và bản Nà Nhạn 1,2, xã Nà Nhạn</t>
  </si>
  <si>
    <t>Xây đập đầu mối và  mới kênh thuỷ lợi bản Na Co Liếng và  bản Nà Pen 1 + 2 xã Nà Nhạn</t>
  </si>
  <si>
    <t>Kè bảo vệ đất trồng lúa 2 bên suối Huổi Hộc và Kênh mương nội đồng Bản Nà Nhạn 1+2, xã Nà Nhạn</t>
  </si>
  <si>
    <t>4</t>
  </si>
  <si>
    <t>Đường vào khu sản xuất Lọng Rốm, bản Kéo; khu sản xuất Na Kè, bản Đông Mệt 1; khu sản xuất Pú Mèo, bản Bó; khu sản xuất Pú Mèo, bản Bó và Đường nội đồng bản Xôm, xã Pá Khoang</t>
  </si>
  <si>
    <t>5</t>
  </si>
  <si>
    <t>Đường giao thông bản Sáng và nâng cấp sửa chữa đường giao thông bản Co Thón, xã Pá Khoang</t>
  </si>
  <si>
    <t>6</t>
  </si>
  <si>
    <t>Kênh mương bản Kéo,  bản Xôm, Mặc Muông, bản Vang, kênh Dạ Lun, bản Ten và xây nối kênh mương Na Mu Loong, bản Đông Mệt 2, xã Pá Khoang</t>
  </si>
  <si>
    <t>7</t>
  </si>
  <si>
    <t xml:space="preserve">Đường Nội đồng từ bản Tân bình đến Na Liêng; đường Nội đồng đến Nghĩa địa bản Bánh; đường nội đồng: Na Cỏng Tát, bản Co Líu;  bản Khá xã Mường Phăng </t>
  </si>
  <si>
    <t>Mường Phăng</t>
  </si>
  <si>
    <t>8</t>
  </si>
  <si>
    <t xml:space="preserve">Đường từ tỉnh lộ 141 đến nhà ông Lường Văn Hỏi và đường nội bản: Bản Lọng Nghịu; bản Yên 2; đường nội bản từ nhà ông Thiết Chương đến nhà bà Ngoan, bản Cang 2 và đường bê tông từ bản Co Luống đến khu kinh tế, bản Co Luống, xã Mường Phăng </t>
  </si>
  <si>
    <t>9</t>
  </si>
  <si>
    <t>Đường điện đến khu di dãn dân các bản xã Mường Phăng</t>
  </si>
  <si>
    <t>10</t>
  </si>
  <si>
    <t>Cải tạo, nâng cấp đường nhựa từ Lọng Luông 1 đến bản Cang 2, xã Mường Phăng</t>
  </si>
  <si>
    <t>11</t>
  </si>
  <si>
    <t>Xây dựng phai và kênh thủy lợi Hua Ta, bản Khẩu Cắm và nối tiếp các kênh: Na Tông, bản Cang 1; Nậm Liếng đến Na Hìn Hắc, bản Che Căn; Kênh thủy lợi Phai Co Khô, Xã Mường Phăng</t>
  </si>
  <si>
    <t>12</t>
  </si>
  <si>
    <t>Đường bê tông từ khu Cảnh Quang 1 đi bản Tân Quang và Đường bê tông nội bản: ban Tân Quang; bản Na Lơi khu nhà ông Tộ và Khu bà Muôn đi khu sản xuất; bản Na Lơi đoạn nhà bà Dọn và khu bà Hiên; bản Huổi Lơi đoạn nhà ông Pong đi khu sản xuất; bản Na Lơi (đoạn bãi màu), xã Thanh Minh</t>
  </si>
  <si>
    <t>13</t>
  </si>
  <si>
    <t>Nâng cấp đường bê tông Phiêng Lơi đoạn từ trường tiểu học - THCS đến nhà văn hóa cộng đồng; Nâng cấp Đường bê tông bản Huổi Lơi và đường bê tông khu nhà bà Hòe; Kê Nênh khu tổ 1, 2; bản Phiêng lơi đoạn từ trường THCS đến bản Phiêng lơi; bản Co Củ, xã Thanh Minh</t>
  </si>
  <si>
    <t>14</t>
  </si>
  <si>
    <t>Đường bê tông nội đồng tổ 1 , 2 và khu kênh mương 2 bên đường và Đường đi khu sản xuất Búa Bon, xã Thanh Minh</t>
  </si>
  <si>
    <t>15</t>
  </si>
  <si>
    <t>Đường điện chiếu sáng trục đường ĐT 143, ĐT 141C, ĐT 141C (đường Tà Lèng - Mường Phăng)  và Đường điện chiếu sáng bản Tà Lèng, xã Thanh Minh</t>
  </si>
  <si>
    <t>16</t>
  </si>
  <si>
    <t>Đường giao thông nội bản Hua Luống; bản Hồng Líu; bản Hua Luống ra 279B;  bản Tà Cáng; bản Nà Cái; Bản Xôm, xã Nà Tấu</t>
  </si>
  <si>
    <t>17</t>
  </si>
  <si>
    <t>Đường nội đồng Tà Cáng xã Nà Tấu</t>
  </si>
  <si>
    <t>18</t>
  </si>
  <si>
    <t>Kênh nội đồng Tà Cáng, bản Xôm và công trình Thủy lợi: Hua Luống; bản Nà Tấu 2; bản Cang; Nà Luống xã Nà Tấu</t>
  </si>
  <si>
    <t>II.4</t>
  </si>
  <si>
    <t>DỰ ÁN  5: Phát triển giáo dục đào tạo nâng cao chất lượng nguồn nhân lực</t>
  </si>
  <si>
    <t>II.5</t>
  </si>
  <si>
    <t>DỰ ÁN 6: Bảo tồn phát huy giá trị văn hóa truyền thống tốt đẹp của các dân tộc thiểu số gắn với phát triển du lịch</t>
  </si>
  <si>
    <t>Nước sinh hoạt tập trung</t>
  </si>
  <si>
    <t>Lĩnh vực nông nghiệp và phát triển nông thôn</t>
  </si>
  <si>
    <t>Nước sinh hoạt bản Huổi Cảnh, bản Mốc C5 xã Phu Luông huyện Điện Biên</t>
  </si>
  <si>
    <t>Xây mới đập đầu mối, xây dựng bể nắng, xây dựng bể lọc, làm mới tuyến ông dẫn nước, xây dựng trụ vòi đến các hộ (Huổi Cảnh: 42 hộ, 211 khẩu; Mốc C5: 21 hộ 117 khẩu)</t>
  </si>
  <si>
    <t>Bản ĐBKK</t>
  </si>
  <si>
    <t>Nước Sinh hoạt bản Co Đứa, Noong É, Na Chén, Tin Tốc xã Mường Lói, huyện Điện Biên</t>
  </si>
  <si>
    <t xml:space="preserve">Xây dựng mới đập đầu mối 04 cái, hệ thống ống dẫn L = 5,8km và công trình trên tuyến, bể trữ </t>
  </si>
  <si>
    <t>Sửa chữa nước sinh hoạt bản Na Dôn, Ta Lét 1+2, Loọng Sọt  xã Hẹ Muông, huyện Điện</t>
  </si>
  <si>
    <t>Sửa chữa, nâng cấp công trình bản Na Dôn, Ta Lét 1+2, Loọng Sọt với chiều dài tuyến ống  L=4km, đầu mối, giếng đào</t>
  </si>
  <si>
    <t>Sửa chữa nước sinh hoạt xã Hẹ Muông, huyện Điện Biên (gồm 03 công trình: bản Sái Lương;  bản Nậm Hẹ 1+2; bản Pá Hẹ, Công Binh)</t>
  </si>
  <si>
    <t>Sửa chữa, nâng cấp: 03 công trình: bản Sái Lương với L=3km, đầu mối, bể trữ; bản Nậm Hẹ 2 với L = 2km, bể trữ; bản Pá Hẹ, Công Binh với L=1km và giếng đào, bể trữ…</t>
  </si>
  <si>
    <t>Xã ĐBKK</t>
  </si>
  <si>
    <t>Nâng cấp nước sinh hoạt cho 02 bản Cò Chạy 1+2, xã Mường Pồn, huyện Điện Biên</t>
  </si>
  <si>
    <t>Tổng chiều dài toàn tuyến = 5.000 m Cung cấp nước cho trên 200 hộ dân 02 bản</t>
  </si>
  <si>
    <t>Nâng cấp NSH bản Co Pục, bản Sáng xã Hua Thanh huyện Điện Biên</t>
  </si>
  <si>
    <t>Xã Hua Thanh</t>
  </si>
  <si>
    <t>Bản Co Pục: Lấy từ Quốc lộ 12 đến các hộ gia đình; bản Sáng: Dẫn nước từ đập đầu mối có sẵn về bể nước của bản</t>
  </si>
  <si>
    <t xml:space="preserve">Hỗ trợ đất ở, nhà ở, đất sản xuất </t>
  </si>
  <si>
    <t>DỰ ÁN 2: Quy hoạch, sắp xếp, bố trí ổn định dân cư ở những nơi cần thiết</t>
  </si>
  <si>
    <t>II.1</t>
  </si>
  <si>
    <t>Bố trí, sắp xếp hộ DTTS còn du canh, du cư</t>
  </si>
  <si>
    <t>II.2</t>
  </si>
  <si>
    <t xml:space="preserve">Bố trí, sắp xếp ổn định dân cư tự do, vùng ĐBKK, vùng biên giới </t>
  </si>
  <si>
    <t>Khu giãn dân Há Chua, bản Na Ư, xã Na Ư, huyện Điện Biên</t>
  </si>
  <si>
    <t>Diện tích 2,5 ha, bố trí tái định cư cho khoảng 40 hộ dân</t>
  </si>
  <si>
    <t>Bản ĐBKK, biên giới</t>
  </si>
  <si>
    <t xml:space="preserve">Xã khu vực III </t>
  </si>
  <si>
    <t>Lĩnh vực Văn hoá thể thao và du lịch</t>
  </si>
  <si>
    <t>Nhà văn hóa và các công trình phụ trợ bản Na Cọ, Noong É, Tin Tốc, Co Đứa, Huổi Chon, Huổi Không, Na Chén xã Mường Lói, huyện Điện Biên</t>
  </si>
  <si>
    <t xml:space="preserve">6 Nhà xây 5 gian, diện tích xây dựng: 170,19m2; 1 nhà xây 3 gian,diện tích xây dựng: 108,81m2 </t>
  </si>
  <si>
    <t>Nhà Văn hoá thể thao xã và nhà văn hoá 5 bản xã Hẹ Muông, huyện Điện Biên</t>
  </si>
  <si>
    <t xml:space="preserve">Dự kiến Diện tích xây dựng: Sxd =324m2; 5 nhà văn hoá bản: Ta Lét 2, Lọong Sọt, Na Dôn, Công Binh và Na Côm, Xây cấp IV, 5 gian và các hạng mục phụ trợ </t>
  </si>
  <si>
    <t>Mường Pồn</t>
  </si>
  <si>
    <t>Nhà văn hóa các bản Na Tông 2, Na Tông 1, Pa Kín, Na Hươm, Sơn Tống, Gia Phú B xã Na Tông, huyện Điện Biên và các hạng mục phụ trợ</t>
  </si>
  <si>
    <t>6 Nhà xây cấp 4, 5 gian</t>
  </si>
  <si>
    <t>Sân vận động, nhà sinh hoạt cộng đồng và các hạng mục phụ trợ, xã Na Ư, huyện Điện Biên</t>
  </si>
  <si>
    <t>Diện tích xây dựng: 0,75 ha</t>
  </si>
  <si>
    <t>Xây dựng nhà văn hóa Bản Lọong Ngua, bản Mốc C5, xã Phu Luông, huyện Điện Biên và các hạng mục phụ trợ</t>
  </si>
  <si>
    <t xml:space="preserve">2 Nhà xây 5 gian, diện tích xây dựng: 170,19m2. </t>
  </si>
  <si>
    <t>Nhà văn hoá thể thao và Xây dựng 09 nhà văn hóa gồm: bản Tâu 1, Tâu 2, Tâu 3, Xá Nhù, Pa Sáng, Nậm Ty 1, Nậm Ty 2, Na Ten, Na Hý và các hạng mục phụ trợ, xã Hua Thanh huyện Điện Biên</t>
  </si>
  <si>
    <t>Nhà thi đấu Diện tích: Sxd =521m2, Ssd=349m2; Xây dựng 09 nhà VH gồm: Nhà 5 gian bản Tâu 1, Tâu 2, Tâu 3, Na Ten, Na Hý; Nhà 3 gian bản Xá Nhù, Pa Sáng, Nậm Ty 1, Nậm Ty 2</t>
  </si>
  <si>
    <t>Nhà văn hoá thể thao và Nhà văn hóa bản Xa Cuông xã Pa Thơm, huyện Điện Biên</t>
  </si>
  <si>
    <t>Xã Pa Thơm</t>
  </si>
  <si>
    <t>Nhà thi đấu Diện tích xây dựng Sxd =521m2, Ssd=349m2; Nhà VH nhà sàn 5 gian Sxd = 171m2</t>
  </si>
  <si>
    <t>Nhà văn hoá thể thao và các hạng mục phụ trợ xã Mường Pồn huyện Điện Biên</t>
  </si>
  <si>
    <t>Xây dựng nhà thi đấu, nhà vệ sinh và đầu tư các trang thiết bị phục vụ thi đấu, sinh hoạt văn hóa, BT sân hoạt động VH 1.000 m2</t>
  </si>
  <si>
    <t>Nhà văn hoá, thể thao và các hạng mục phụ trợ, xã Mường Lói, huyện Điện Biên</t>
  </si>
  <si>
    <t>Xây dựng mới nhà thi đấu đa năng của xã gồm: Nhà thi đấu, nhà vệ sinh và đầu tư các trang thiết bị phục vụ thi đấu, sinh hoạt văn hóa (đã có quỹ đất sạch)</t>
  </si>
  <si>
    <t>Thủy lợi Huổi Chậu, Huổi Kín bản Huổi Chanh, Hắng Khâu, Pa Da Sơn Tống, Na mẹo, Co Lứa Na Tông 1,2, Na Co Bả, Huổi gia Sét Pa Kín, xã Na Tông, huyện Điện Biên</t>
  </si>
  <si>
    <t>Đầu tư mới 8 đập tràn; tuyến kênh bê tông L= 8,1 km.</t>
  </si>
  <si>
    <t>Kiên cố kênh Ta Lét; kênh nối tiếp từ Huổi Lóng đến bản Nậm Hẹ 2  xã Hẹ Muông, huyện Điện Biên</t>
  </si>
  <si>
    <t>Tổng chiều dài tuyến kênh  L = 1.500m; kênh BTCT mặt cắt (bxh=40x40)cm</t>
  </si>
  <si>
    <t>Thủy lợi Nậm Hẹ 1 xã Hẹ Muông, huyện Điện Biên</t>
  </si>
  <si>
    <t>Đập đầu mối; tuyến kênh chiều dài L= 1.100m</t>
  </si>
  <si>
    <t>Lĩnh vực công nghiệp, thương mại dịch vụ</t>
  </si>
  <si>
    <t>Chợ trung tâm xã Na Tông, huyện Điện Biên</t>
  </si>
  <si>
    <t>Nhà khung sắt, lợp tôn Diện tích XD 250 m2; nền BT 400 m2</t>
  </si>
  <si>
    <t>Chợ trung tâm xã Mường Lói, huyện Điện Biên</t>
  </si>
  <si>
    <t xml:space="preserve">Xây dựng mới chợ trung tâm xã Mường Lói diện tích 1000m2 gồm các công trình như: Nhà chợ chính và các hạng mục phụ trợ; thực hiện bồi thường GPMB </t>
  </si>
  <si>
    <t>Lĩnh vực giao thông</t>
  </si>
  <si>
    <t>Đường Na Ố -Huổi Chanh; đường giao thông nội bản Na Ố, Na Hươm, Huổi Chanh, Sơn Tống, Gia Phú A, Gia Phú B, xã Na Tông, huyện Điện Biên</t>
  </si>
  <si>
    <t>Đường GTNT cấp C miền núi, L=9km, Bn=3,5-4m, Bm=2,5-3m</t>
  </si>
  <si>
    <t>Đường bê tông nội các bản: Na Ư, Hua Thanh; Đường giao thông khu sản xuất (điểm đầu từ ngã ba cổng Đồn biên phòng đến điểm cuối nhà lán ông Vừ Khua Chứ), xã Na Ư, huyện Điện Biên</t>
  </si>
  <si>
    <t xml:space="preserve">Đường bê tông nội các bản: Na Ư, Hua Thanh: Nâng cấp đường GTNT cấp C; mặt đường rộng 2,5m - 3m, tổng chiều dài tuyến L = 1,3 km; đường vào khu sản xuất rải cấp phối mặt đường rộng 3m,tổng chiều dài tuyến L= 2,5 km, hệ thống thoát nước dọc, ngang; </t>
  </si>
  <si>
    <t>Đường bê tông nội bản Mốc C5, xã Phu Luông, huyện Điện Biên</t>
  </si>
  <si>
    <t>Xã Pu Luông</t>
  </si>
  <si>
    <t>Xây dựng đường BT: Chiều dài tuyến L= 0,6km, Bn =3,5m; Bm= 2,5m. Bê tông M250 dày 16cm; xây dựng hệ thống thoát nước dọc, ngang đường</t>
  </si>
  <si>
    <t>Đường giao thông từ Quốc lộ 12 đi bản Nậm Ty xã Hua Thanh huyện Điện Biên</t>
  </si>
  <si>
    <t>Đường bê tông: Mặt đường 3m, nề 4 m chiều dài đoạn đường 15 km</t>
  </si>
  <si>
    <t>Đường nội bản Lói, xã Mường Lói, huỵện Điện Biên</t>
  </si>
  <si>
    <t xml:space="preserve">Đường GTNT cấp C miền núi; L= 1km, Bn=4m, Bm=3m; </t>
  </si>
  <si>
    <t>Đường giao thông nội bản Ta Lét 1,2, Nậm Hẹ 1, Pá Hẹ và cầu qua suối Hẹ 2 xã Hẹ Muông, huyện Điện Biên</t>
  </si>
  <si>
    <t>Xã hẹ Muông</t>
  </si>
  <si>
    <t>Ta Lét 1,2: Rãnh 2 bên dường, dài 1.500 m; Đường Bê tôngNậm Hẹ 1, Pá hẹ : Rộng 3m, dài 2.000m, rãnh 2 bên dài 4000m;Cầu L= 24 m, bản BTCT, rộng 4m; Phụ vụ 10 hộ, đất sản xuất 100ha</t>
  </si>
  <si>
    <t>Nâng cấp đường bản Na Hý, bản Na Ten  xã Hua Thanh huyện Điện Biên</t>
  </si>
  <si>
    <t>Bản Na Hý: Chiều rộng nền đường: 3m, rãnh thoát nước mỗi bên 0,5 m; tổng chiều dài 1,6 km; bản Na Ten làm rãnh thoát nước hai bên đường, 1,6 km</t>
  </si>
  <si>
    <t>Thôn Đặc biệt khó khăn</t>
  </si>
  <si>
    <t>Nhà văn hóa bản và các công trình phụ trợ Huổi Púng xã Thanh An, huyện Điện Biên</t>
  </si>
  <si>
    <t xml:space="preserve">Nhà văn hóa 5 gian và các công trình phụ trợ
Diện tích xây dựng: Sxd = 170,19m2 </t>
  </si>
  <si>
    <t>Nhà văn hóa và các công trình phụ trợ bản Na Lao xã Sam Mứn, huyện Điện Biên</t>
  </si>
  <si>
    <t>Xã Sam Mứn</t>
  </si>
  <si>
    <t xml:space="preserve">Nhà văn hóa 5 gian và các công trình phụ trợ
Diện tích xây dựng: Sxd = 170,19m2 
</t>
  </si>
  <si>
    <t>Bê tông hoá kênh mương đoạn từ nhà Tuấn Nhíp bản Cang đến bản Na Lao xã Sam Mứn, huyện Điện Biên</t>
  </si>
  <si>
    <t>Bê tông L = 1,7 km,bề rộng = 1 m; chiều sau = 1 m</t>
  </si>
  <si>
    <t xml:space="preserve">Đường giao thông  bản Tin Lán, bản Huổi Hua xã Núa Ngam, huyện Điện Biên; Rãnh thoát nước từ ngã ba đến cổng chào bản Tin Lán Lán xã Núa; Đường giao thông và rãnh thoát nước đi khu sản xuất bản Pá Ngam 1, Pá Ngam 2; Rãnh thoát nước có nắp đậy từ nhà ông Quàng Văn San đến Quốc lộ 12; Nắp rãnh thoát nước bản Pá Ngam 1 xã Núa Ngam, huyện Điện Biên </t>
  </si>
  <si>
    <t>Xã Núa Ngam</t>
  </si>
  <si>
    <t>Bê tông L = 9,3km, Bm = 2,5, Bn = 3,5, Bê tông dày 16cm;  Rãnh thoát nước L = 4900m</t>
  </si>
  <si>
    <t>Nối tiếp đường nội thôn bản Phiêng ban xã Thanh An, huyện Điện Biên</t>
  </si>
  <si>
    <t>Tổng chiều dài tuyến đường 800m; chiều rộng mặt đường 2,5-:-3m, chiều rộng nền đường 3,5m</t>
  </si>
  <si>
    <t>Xây rãnh thoát nước hai bên đường nội bản On, xây tường rào nhà văn hóa bản On, xã Noong Luống, huyện Điện Biên</t>
  </si>
  <si>
    <t>Rãnh thoát nước đường nội bản On: Dài = 700; rộng = 0,4; cao = 0,5 m, tường rào 40m</t>
  </si>
  <si>
    <t>DỰ ÁN 1:  Giải quyết tình trạng thiếu đất ở nhà ở, đất sản xuất,mước sinh hoạt</t>
  </si>
  <si>
    <t>Nước sinh hoạt, bản Púng Báng, xã Tìa Dình</t>
  </si>
  <si>
    <t>Nhóm C</t>
  </si>
  <si>
    <t>31 hộ</t>
  </si>
  <si>
    <t xml:space="preserve">Nước sinh hoạt bản Tìa Dình 1,2, xã Tìa Dình </t>
  </si>
  <si>
    <t>Nước sinh hoạt bản Huổi Va A, xã Háng Lìa</t>
  </si>
  <si>
    <t>xã Háng Lìa</t>
  </si>
  <si>
    <t>30 hộ</t>
  </si>
  <si>
    <t>Nước sinh hoạt cho khu dãn dân bản Háng giống (khu ruông), xã Pu Nhi</t>
  </si>
  <si>
    <t>xã Pu Nhi</t>
  </si>
  <si>
    <t>70 hộ</t>
  </si>
  <si>
    <t>Nước sinh hoạt Khu Tò Xa, bản Thẩm Mỹ B, xã Xa Dung</t>
  </si>
  <si>
    <t>50 hộ</t>
  </si>
  <si>
    <t>Bố trí ổn định dân cư bản Tìa Ló, xã Na Son</t>
  </si>
  <si>
    <t>xã Na Son</t>
  </si>
  <si>
    <t>28 hộ dân</t>
  </si>
  <si>
    <t>Bố trí ổn định dân cư bản Háng Tầu, xã Chiềng Sơ</t>
  </si>
  <si>
    <t>xã Chiềng Sơ</t>
  </si>
  <si>
    <t>63 hộ dân</t>
  </si>
  <si>
    <t>III,3</t>
  </si>
  <si>
    <t>Đường GT Tìa Dình – Tìa Ghếnh – Búng Báng, xã Tìa Dình</t>
  </si>
  <si>
    <t>13,5 km GTNT cấp C</t>
  </si>
  <si>
    <t>Đường liên bản Chua Ta- Na Hay, xã Tìa Dình</t>
  </si>
  <si>
    <t>2 km GTNT cấp C + 01 cầu BTCT</t>
  </si>
  <si>
    <t>Đường liên bản Nà Sản B - Phà Só A,B, xã Xa Dung</t>
  </si>
  <si>
    <t>12 km GTNT cấp C</t>
  </si>
  <si>
    <t>Đường liên bản Chua Thò - Ca Tâu, xã Xa Dung</t>
  </si>
  <si>
    <t>8,7 km GTNT cấp C</t>
  </si>
  <si>
    <t>Đường liên bản Tìa Ghếnh - Thẩm Mỹ A, xã Xa Dung</t>
  </si>
  <si>
    <t>7 km GTNT cấp C + cầu BTCT</t>
  </si>
  <si>
    <t>NC đường liên bản Mường Tỉnh B - Mường Tỉnh C - Háng Tầu, xã Xa Dung</t>
  </si>
  <si>
    <t>Nâng cấp đường từ ngã ba nhà văn hóa bản Mường Tỉnh A vào Hang Mường Tỉnh, xã Xa Dung</t>
  </si>
  <si>
    <t>2 km GTNT cấp C</t>
  </si>
  <si>
    <t>Đường giao thông liên bản Trống Sư A - Trống Sư B, xã Phì Nhừ</t>
  </si>
  <si>
    <t>3 km GTNT cấp C</t>
  </si>
  <si>
    <t>Mở rộng và nâng cấp đường Pá Chuông - Co Píp - Lọng Chuông, xã Na Son</t>
  </si>
  <si>
    <t>2,3 km GTNT cấp C + 1 cầu BTCT</t>
  </si>
  <si>
    <t>Nâng cấp, mở rộng đường nội bản các bản xã Keo Lôm (Háng Lia, Trung Sua, Keo Lôm I,II,III, Xì Cơ,  Huổi Múa A, Huổi Xa II, Chóp Ly, Trại Bò)</t>
  </si>
  <si>
    <t>8 km GTNT cấp C</t>
  </si>
  <si>
    <t>Thuỷ lợi Tế Gà Chính, Pá Den, bản Xa Dung C</t>
  </si>
  <si>
    <t>20 ha</t>
  </si>
  <si>
    <t>Thủy lợi Co Đôn bản Na Lanh, xã Na Son</t>
  </si>
  <si>
    <t>12 ha</t>
  </si>
  <si>
    <t>Thủy lợi bản Phì Nhừ A, xã Phì Nhừ</t>
  </si>
  <si>
    <t>10 ha</t>
  </si>
  <si>
    <t>Thủy Lợi Pom Mói, bản Na Hay, xã Tìa Dình</t>
  </si>
  <si>
    <t>Thủy lợi bản Huổi Hu, xã Chiềng Sơ</t>
  </si>
  <si>
    <t>Thủy lợi bản Tìa Mùng 2, xã Háng Lìa</t>
  </si>
  <si>
    <t>Thủy lợi Mùng Phương, bản Suối Lư I, II, III, xã Keo Lôm</t>
  </si>
  <si>
    <t>Thủy Lợi Na Co Chai, bản Pá Khôm-Pá Khoang, xã Luân Giói</t>
  </si>
  <si>
    <t>xã Luân Giói</t>
  </si>
  <si>
    <t>6 ha</t>
  </si>
  <si>
    <t>Thủy lợi Pá Vạt 1,2, xã Mường Luân</t>
  </si>
  <si>
    <t>8 ha</t>
  </si>
  <si>
    <t>Thuỷ lợi bản Huổi Tao A, tưới tiêu khu sản xuất Na Sống Sai, xã Pu Nhi</t>
  </si>
  <si>
    <t>Thuỷ lợi Suối To, bản Na Phát, xã Na Son</t>
  </si>
  <si>
    <t>Nâng cấp đường Dư O - Thanh Ngám, xã Nong U</t>
  </si>
  <si>
    <t>4 km GTNT cấp C</t>
  </si>
  <si>
    <t>Kè bảo vệ khu dân cư bản Ten Luống, xã Chiềng Sơ</t>
  </si>
  <si>
    <t>286 m</t>
  </si>
  <si>
    <t>Nâng cấp Đường liên bản Háng Tầu - Háng Pa, xã Chiềng Sơ</t>
  </si>
  <si>
    <t>Nâng cấp đường liên bản Bản Kéo - Huổi Tầu, xã Chiềng Sơ</t>
  </si>
  <si>
    <t>Nâng cấp Đường GT Pá Nậm – Háng Pa, xã Chiềng Sơ</t>
  </si>
  <si>
    <t>4,6 km GTNT cấp C</t>
  </si>
  <si>
    <t>Nâng cấp Đường GT Thẩm Trẩu – Ten Luống, xã Chiềng Sơ</t>
  </si>
  <si>
    <t>Nâng cấp Đường giao thông liên bản Bản Mẽ - Háng Tầu, xã Chiềng Sơ</t>
  </si>
  <si>
    <t>Đường liên bản Nà Sản B - Mường Tỉnh A, xã Xa Dung</t>
  </si>
  <si>
    <t>5 km GTNT cấp C</t>
  </si>
  <si>
    <t>Nâng cấp Đường Keo Lôm - Sam Măn A, B, xã Keo Lôm</t>
  </si>
  <si>
    <t>7 km GTNT cấp C</t>
  </si>
  <si>
    <t>Nâng cấp Đường liên bản Chua Ta 2 - Na Su - Nà Nếnh, xã Tìa Dình giai đoạn 2</t>
  </si>
  <si>
    <t>18 km GTNT cấp C</t>
  </si>
  <si>
    <t>Xây dựng, cải tạo mạng lưới chợ vùng DTTS&amp;MN</t>
  </si>
  <si>
    <t>Nâng cấp Chợ phiên xã Keo Lôm</t>
  </si>
  <si>
    <t>Nâng cấp chợ Háng Lìa huyện ĐBD</t>
  </si>
  <si>
    <t>Xã Háng Lìa</t>
  </si>
  <si>
    <t>Nâng cấp chợ Pu Nhi huyện ĐBD</t>
  </si>
  <si>
    <t>Xã Pu Nhi</t>
  </si>
  <si>
    <t>III.4</t>
  </si>
  <si>
    <t>Nhà bán trú trường PTDTBT tiểu học Tìa Dình, xã Tìa Dình</t>
  </si>
  <si>
    <t>20 phòng nội trú; 10 phòng công vụ; Thiết bị cho 550 học sinh.</t>
  </si>
  <si>
    <t>NC, mở rộng trường PTDTBT THCS Phì Nhừ, xã Phì Nhừ</t>
  </si>
  <si>
    <t>8 phòng học, 6 phòng ở nội trú và các hạng mục khác</t>
  </si>
  <si>
    <t>Nhà nội trú trường PTDTBT tiểu học Phình Giàng, xã Phình Giàng</t>
  </si>
  <si>
    <t>xã Phình Giàng</t>
  </si>
  <si>
    <t>nhà hiệu bộ 10 phòng ; 16 phòng nội trú; Thiết bị cho 520 học sinh.</t>
  </si>
  <si>
    <t>NC, mở rộng Trường PTDTBT tiểu học Nậm Ngám, xã Pu Nhi</t>
  </si>
  <si>
    <t>14 phòng học.</t>
  </si>
  <si>
    <t>NC, mở rộng trường PTDTBT tiểu học Mường Tỉnh, xã Xa Dung</t>
  </si>
  <si>
    <t>10 phòng học;  20 phòng nội trú;  Thiết bị cho 470 học sinh và các hạng mục khác.</t>
  </si>
  <si>
    <t>NC, mở rộng Trường PTDTBT tiểu học Xam Măn, xã Keo Lôm</t>
  </si>
  <si>
    <t>10 phòng học; Thiết bị cho 350 học sinh và các hạng mục khác</t>
  </si>
  <si>
    <t>NC, mở rộng trường THCS Luân Giói, xã Luân Giói</t>
  </si>
  <si>
    <t>13 phòng học; các hạng mục khác và trang thiết bị.</t>
  </si>
  <si>
    <t>NC, mở rộng trường PTDTBT THCS Pú Hồng, xã Pú Hồng</t>
  </si>
  <si>
    <t>4 phòng học; 10 phòng nội trú; các hạng mục khác và trang thiết bị</t>
  </si>
  <si>
    <t>NC, mở rộng trường PTDTBT TH&amp;THCS Tân Lập, xã Háng Lìa</t>
  </si>
  <si>
    <t>6 phòng học; 01 nhà ăn 300m2; các hạng mục khác và trang thiết bị</t>
  </si>
  <si>
    <t>NC, mở rộng trường PTDTBT TH&amp;THCS Suối Lư, xã Phì Nhừ</t>
  </si>
  <si>
    <t>11 phòng học; 8 phòng mỗi nội trú và các hạng mục khác, trang thiết bị</t>
  </si>
  <si>
    <t>NC, mở rộng trường PTDTBT THCS Chiềng Sơ, xã Chiềng Sơ</t>
  </si>
  <si>
    <t>16 phòng học, 20 phòng nội trú; các hạng mục khác và trang triết bị.</t>
  </si>
  <si>
    <t>NC, mở rộng trường PTDTBT THCS Phình Giàng, xã Phình Giàng</t>
  </si>
  <si>
    <t>11 phòng học; , 10 phòng nội trú; 01 bếp; các hạng mục khác và trang thiết bị.</t>
  </si>
  <si>
    <t>III.5</t>
  </si>
  <si>
    <t>Dự án 6: Bảo tồn, phát huy giá trị văn hóa truyền thống tốt đẹp của các dân tộc thiểu số gắn với phát triển du lịch</t>
  </si>
  <si>
    <t>Tôn tạo khu di tích lịch sử Hang Mường Tỉnh, xã Xa Dung</t>
  </si>
  <si>
    <t>Nhà văn hóa xã Tìa Dình</t>
  </si>
  <si>
    <t>Sân thể thao xã Phì Nhừ</t>
  </si>
  <si>
    <t>Xã Phì Nhừ</t>
  </si>
  <si>
    <t>2.1</t>
  </si>
  <si>
    <t>a.1)</t>
  </si>
  <si>
    <t>a.2)</t>
  </si>
  <si>
    <t>Hỗ trợ nước sinh hoạt</t>
  </si>
  <si>
    <t>Nâng cấp hệ thống cấp nước sinh hoạt tại xã Mường Đăng, Ngối Cáy</t>
  </si>
  <si>
    <t>Xã Mường Đăng - Ngối Cáy</t>
  </si>
  <si>
    <t xml:space="preserve">Xây dựng đầu mối cấp nước sinh hoạt: Lắp đặt tổng cộng khoảng 8,3 km tuyến ống cấp nước (bao gồm 2 km tại khu chăn nuôi bản Chan I, 1,8 km tại bản Xôm, và 4,5 km tại bản Cáy, Co Hắm); Xây dựng các bể tập trung, bể chứa; Lắp đặt trụ vòi cấp nước sinh hoạt cho tổng cộng hơn 150 hộ dân (bao gồm 20 hộ dân tại khu chăn nuôi bản Chan I, 130 hộ dân tại bản Xôm, và các hộ dân tại bản Cáy, Co Hắm); các công trình phụ trợ trên tuyến </t>
  </si>
  <si>
    <t>Nâng cấp hệ thống cấp nước sinh hoạt tại xã Ẳng Tở</t>
  </si>
  <si>
    <t>Xây dựng và nâng cấp đầu mối; Lắp đặt và nâng cấp tổng cộng khoảng 7,5 km tuyến ống cấp nước (bao gồm 1,5 km tại bản Cha Cuông, 1,5 km tại Huổi Châng, 2,5 km tại bản Thộ Lộ và 2km tại bản Cha Nọ); Xây dựng các bể tập trung, bể chứa và trụ vòi tại các điểm cung cấp nước để đảm bảo cung cấp nước sạch cho 210 hộ dân, bao gồm 25 hộ tại bản Cha Cuông, 30 hộ tại Huổi Châng, 32 hộ tại bản Thộ Lộ và 123 hộ tại bản Cha Nọ; các công trình phụ trợ trên tuyến</t>
  </si>
  <si>
    <t>Dự án 2: Quy hoạch, sắp xếp, bố trí ổn định dân cư</t>
  </si>
  <si>
    <t>Xây dựng cơ sở hạ tầng kỹ thuật khu giãn dân khu vực Ta Cô, xã Búng Lao</t>
  </si>
  <si>
    <t>Diện tích 5ha và các cơ sở hạ tầng kèm theo</t>
  </si>
  <si>
    <t>Xây dựng cơ sở hạ tầng kỹ thuật khu giãn dân bản Lịch Nưa, xã Nặm Lịch</t>
  </si>
  <si>
    <t>c)</t>
  </si>
  <si>
    <t>c.1)</t>
  </si>
  <si>
    <t>Cải tạo, nâng cấp hệ thống đường giao thông nội bản thuộc các bản: Noong Háng, bản Giảng, Huổi Sứa, Co En, Co Sản, Cói Bánh, Hón Sáng, Mánh Đanh xã Ẳng Cang</t>
  </si>
  <si>
    <t>Tổng chiều dài L = 7,2 km, Đường GTNT cấp C và cấp D, bê tông xi măng</t>
  </si>
  <si>
    <t>Nhà văn hóa các bản: Hón Sáng, Noong Háng, bản Giảng, Hồng Sọt, bản Kéo, Hua Nặm, Pá Liếng xã Ẳng Cang</t>
  </si>
  <si>
    <t>Xây dựng mới 08 nhà văn hóa: 1.000 chỗ ngồi (Gồm 3 loại 3 nhà 120 chỗ; 2 nhà 120 chỗ và 3 nhà 80 chỗ) tại các Bản Hón Sáng, Noong Háng, Giảng, Hồng Sọt, Co Sản, Kéo, Hua Nặm, Pá Liếng</t>
  </si>
  <si>
    <t>Xây dựng và nâng cấp các hạng mục phụ trợ và cơ sở hạ tầng tại các trường học xã Ẳng Cang.</t>
  </si>
  <si>
    <t>Các hạng mục phụ trợ, Bể nước PCCC, nhà để máy bơm, hệ thống PCCC tại các trường mầm non, tiểu học, và THCS tại xã Ẳng Cang; Nhà lớp học 01 phòng + phòng công vụ giáo viên và các hạng mục phụ trợ</t>
  </si>
  <si>
    <t>Cải tạo, nâng cấp khu thể thao xã Ẳng Cang (giai đoạn 2)</t>
  </si>
  <si>
    <t>Diện tích S = 5.000m2</t>
  </si>
  <si>
    <t xml:space="preserve">Nâng cấp hệ thống giao thông nông thôn các bản: Thẩm Hóng, Lịch Nưa, Thẩm Phẩng, Thẩm Hé, Lịch Tở xã Nặm Lịch </t>
  </si>
  <si>
    <t xml:space="preserve"> Tổng chiều dài  5,1 km; Đường giao thông nông thôn cấp C và cấp D, bê tông</t>
  </si>
  <si>
    <t>Nhà văn hóa các bản: Lịch Cang, Lịch Tở, Ít Nọi, Huổi Lướng, Pá Khôm, Lịch Nưa, Thẩm Hóng, Thẩm Phẩng xã Nặm Lịch</t>
  </si>
  <si>
    <t>Xây dựng mới 08 nhà văn hóa, Sức chứa tổng cộng: 840 chỗ ngồi (Nhà 200 chỗ ngồi: 1 nhà.
Nhà 120 chỗ ngồi: 1 nhà; Nhà 100 chỗ ngồi: 2 nhà; Nhà 80 chỗ ngồi: 4 nhà)</t>
  </si>
  <si>
    <t>Xây dựng Nhà hiệu bộ , Nhà lớp học bộ môn  và các hạng mục phụ trợ Trường TH xã Nặm Lịch</t>
  </si>
  <si>
    <t>Nhà hiệu bộ 12 phòng, Nhà lớp học bộ môn 04 phòng 02 tầng, Bể nước PCCC, nhà để máy bơm, hệ thống PCCC, Kè đá dài 40m, cao 4m, Nhà bảo vệ, Ga ra xe máy dài 20m</t>
  </si>
  <si>
    <t>Phòng lớp học và phòng bộn môn và các hạng mục phụ trợ Trường THCS xã Nặm Lịch</t>
  </si>
  <si>
    <t>Phòng học và phòng bộ môn; Đầu tư hoàn chỉnh các hệ thống phụ trợ như: Bể nước PCCC, nhà để máy bơm, hệ thống PCCC cho các công trình và các hạng mục phụ trợ khác</t>
  </si>
  <si>
    <t>Nghĩa trang nhân dân xã Nặm Lịch</t>
  </si>
  <si>
    <t>Diện tích khoảng 5ha</t>
  </si>
  <si>
    <t>Nâng cấp đường giao thông nông thôn tại bản Thái, Ban và bản Pọng, xã Mường Đăng</t>
  </si>
  <si>
    <t>Tổng chiều dài: 4,2 km; Đường GTNT cấp C và cấp D; bê tông</t>
  </si>
  <si>
    <t>Nâng cấp đường giao thông nội bản xã Mường Đăng</t>
  </si>
  <si>
    <t>Tổng chiều dài: 5,6 km; Đường GTNT cấp C và cấp D; bê tông</t>
  </si>
  <si>
    <t>Nhà văn hóa các bản tại xã Mường Đăng</t>
  </si>
  <si>
    <t xml:space="preserve">Xây dựng 09 nhà Nhà văn hóa bản; Tổng số chỗ ngồi: 1.030 chỗ (04 nhà văn hóa có 150 chỗ; 03 nhà văn hóa có 80 chỗ; 01 nhà văn hóa có 120 chỗ; 01 nhà văn hóa có 50 chỗ) tại  Ban, bản Xôm, bản Đắng, bản Thái, bản Co Pháy, bản Chan I, bản Nặm Pọng, bản Chan II, và bản Pơ Mu </t>
  </si>
  <si>
    <t>Xây dựng nhà hiệu bộ + nhà lớp học  và các hạng mục phụ trợ tại Trường TH xã Mường Đăng</t>
  </si>
  <si>
    <t>Nhà hiệu bộ + 02 phòng chức năng  (nhà 02 tầng). Nhà lơp học 08 phòng 02 tầng. Các hạng mục phụ trợ, hệ thống PCCC đồng bộ hoàn chỉnh</t>
  </si>
  <si>
    <t>Xây dựng nhà lớp học  và các hạng mục phụ trợ tại Trường THCS xã Mường Đăng</t>
  </si>
  <si>
    <t>Nhà lớp học 09 phòng 03 tầng và các hạng mục phụ trợ. Hệ thống PCCC đồng bộ hoàn chỉnh</t>
  </si>
  <si>
    <t>Nghĩa trang nhân dân xã Mường Đăng - Ngối Cáy</t>
  </si>
  <si>
    <t>Diện tích khoảng 10ha</t>
  </si>
  <si>
    <t>Nâng cấp hệ thông đường giao thông nội bản thuộc các bản: Ngối, Cáy, Nong, Sẳng, Xuân Ban xã Ngối Cáy</t>
  </si>
  <si>
    <t>Tổng chiều dài L = 5,4 km; đường GTNT C và D; Mặt đường bê tông, Láng nhựa</t>
  </si>
  <si>
    <t>Nhà văn hóa các bản Chan III, Nặm Cứm, Xuân Ban xã Ngối Cáy</t>
  </si>
  <si>
    <t>3 nhà 360 chỗ ngồi;  mỗi nhà văn hóa: 120 chỗ ngồi</t>
  </si>
  <si>
    <t>2.2</t>
  </si>
  <si>
    <t>**</t>
  </si>
  <si>
    <t>Nâng cấp nước sinh hoạt bản Suối Voi</t>
  </si>
  <si>
    <t>Xã Leng Su Sìn</t>
  </si>
  <si>
    <t>60 lít/người/ngày</t>
  </si>
  <si>
    <t>116 hộ</t>
  </si>
  <si>
    <t>Nâng cấp Nước sinh hoạt Tả Ló San</t>
  </si>
  <si>
    <t>Xã Sen Thượng</t>
  </si>
  <si>
    <t>37 hộ</t>
  </si>
  <si>
    <t>Nâng cấp thủy lợi bản Long San</t>
  </si>
  <si>
    <t>Nâng cấp Nước sinh hoạt Sen Thượng</t>
  </si>
  <si>
    <t>200 hộ</t>
  </si>
  <si>
    <t xml:space="preserve">Nước sinh hoạt bản Mường Nhé mới , xã Mường Nhé </t>
  </si>
  <si>
    <t>Xã Mường Nhé</t>
  </si>
  <si>
    <t>Nâng cấp nước sinh hoạt bản Mường Nhé, Bản Phiêng Kham</t>
  </si>
  <si>
    <t>Nước sinh hoạt bản Huổi Lụ 2, xã Pá Mỳ</t>
  </si>
  <si>
    <t>Xã Pá Mỳ</t>
  </si>
  <si>
    <t>35 hộ</t>
  </si>
  <si>
    <t xml:space="preserve">Nước  sinh hoạt bản Huổi Lụ 3, xã Pá Mỳ </t>
  </si>
  <si>
    <t xml:space="preserve">Nước sinh hoạt bản Huổi Pết, xã Pá Mỳ </t>
  </si>
  <si>
    <t>65 hộ</t>
  </si>
  <si>
    <t>Nước sinh hoạt bản Húi To 1, xã Chung Chải</t>
  </si>
  <si>
    <t>Xã Chung chải</t>
  </si>
  <si>
    <t>80 hộ</t>
  </si>
  <si>
    <t>Nước sinh hoạt bản Húi To 2, xã Chung Chải</t>
  </si>
  <si>
    <t>Nước sinh hoạt bản Đoàn Kết</t>
  </si>
  <si>
    <t>100 hộ</t>
  </si>
  <si>
    <t xml:space="preserve">Nâng cấp NSH bản Nận Pan nhóm 2, xã Mường Toong </t>
  </si>
  <si>
    <t>Xã Mường Toong</t>
  </si>
  <si>
    <t>101 hộ</t>
  </si>
  <si>
    <t xml:space="preserve">Nâng cấp NSH bản Mường Toong 1-3, xã Mường Toong </t>
  </si>
  <si>
    <t>383 hộ</t>
  </si>
  <si>
    <t xml:space="preserve">Nâng cấp NSH bản Huổi Đanh, xã Mường Toong </t>
  </si>
  <si>
    <t>62 hộ</t>
  </si>
  <si>
    <t xml:space="preserve">Nâng cấp NSH bản Mường Toong  2, xã Mường Toong </t>
  </si>
  <si>
    <t>71 hộ</t>
  </si>
  <si>
    <t xml:space="preserve">Nâng cấp NSH bản Ngã Ba nhóm1, xã Mường Toong </t>
  </si>
  <si>
    <t>60 hộ</t>
  </si>
  <si>
    <t>NSH bản Nận Pan nhóm 1, xã Mường Toong</t>
  </si>
  <si>
    <t>97 hộ</t>
  </si>
  <si>
    <t xml:space="preserve">Nâng cấp NSH bản Trạm Púng, xã Quảng Lâm </t>
  </si>
  <si>
    <t>Xã Quảng Lâm</t>
  </si>
  <si>
    <t>185 hộ</t>
  </si>
  <si>
    <t>Nâng cấp sửa chữa công trình nước sinh hoạt bản Nậm Chà Nọi 1</t>
  </si>
  <si>
    <t>Đầu tư mới đường nội bản Nậm Kè:  Tuyến 1: Từ nhà ông Núi đến nhà ông Đoàn (800m). Tuyến 2: Từ nhà ông Thắng đến nhà ông Xoan (500m)</t>
  </si>
  <si>
    <t>Xã Nậm Kè</t>
  </si>
  <si>
    <t>1,3 km</t>
  </si>
  <si>
    <t>Đường GTNT cấp C, Nền đường rộng  tối thiểu 3 m</t>
  </si>
  <si>
    <t>Đường nội bản Huổi Thanh 1</t>
  </si>
  <si>
    <t>2 km</t>
  </si>
  <si>
    <t>Cầu cứng từ Huổi Hốc đi bản Chuyên Gia 1, Chuyên gia 2 và xã Pá Mỳ</t>
  </si>
  <si>
    <t>72 m</t>
  </si>
  <si>
    <t>Bề rộng toàn mặt cầu tối thiểu 3,5m</t>
  </si>
  <si>
    <t>Nâng cấp đường giao thông vào bản Mường Toong 6 xã Mường Toong</t>
  </si>
  <si>
    <t>6,5km</t>
  </si>
  <si>
    <t>Đường GTNT cấp B, Nền đường rộng tối thiểu 4 m</t>
  </si>
  <si>
    <t>Đường nội bê tông nội bân các bản: Nậm Pan, Nậm Hà, Đoàn kết, Mường Toong 6, Mường Toong 7, Nậm Xả, xã Mường Toong</t>
  </si>
  <si>
    <t>Đường GTNT cấp C, Nền đường rộng tối thiểu 3 m</t>
  </si>
  <si>
    <t>Cầu BTCT bản Leng Su Sìn xã Leng Su Sìn</t>
  </si>
  <si>
    <t>54 m</t>
  </si>
  <si>
    <t>Nâng cấp đường vào bản Mường Nhé 1</t>
  </si>
  <si>
    <t>4 km</t>
  </si>
  <si>
    <t>Nâng cấp đường giao thông vào bản Nậm Vì xã Chung Chải</t>
  </si>
  <si>
    <t>7km</t>
  </si>
  <si>
    <t xml:space="preserve">Cầu  dân sinh bản Tàng Phon </t>
  </si>
  <si>
    <t>0,14 km</t>
  </si>
  <si>
    <t>Mở mới tuyến đường từ ( Nhóm dền Thàng ) Bản Huổi Pết đến (nhóm 1) của bản Huổi Pết xã Pá Mỳ</t>
  </si>
  <si>
    <t>1,5 km</t>
  </si>
  <si>
    <t>Đường giao thông nội bản tuyến nhánh bản Pá Mỳ 1, xã Pá Mỳ</t>
  </si>
  <si>
    <t>Đường nội bản Phiêng Vai: Tuyến 1 từ nhà ông Trần Văn Huấn đến nhà bà Hinh (1km). Tuyến 2 từ nhà ông Dón đến nhà ông Lằm (2km)</t>
  </si>
  <si>
    <t>3 km</t>
  </si>
  <si>
    <t>Đường giao thông vào bản Nậm Chà Nọi 2 xã Quảng Lâm</t>
  </si>
  <si>
    <t>4km</t>
  </si>
  <si>
    <t>Đường bê tông nội bản Nậm Mỳ 2, xã Huổi Lếch</t>
  </si>
  <si>
    <t>Xã  Huổi Lếch</t>
  </si>
  <si>
    <t>Đường giao thông nội bản bản Co Lót, xã Mường Nhé</t>
  </si>
  <si>
    <t>8 km</t>
  </si>
  <si>
    <t>Nâng cấp đường giao thông bản Mường Toong 1, bản Huổi Pinh xã Mường Toong</t>
  </si>
  <si>
    <t>5km</t>
  </si>
  <si>
    <t>Nâng cấp thủy lợi Phứ Ma</t>
  </si>
  <si>
    <t>5 ha</t>
  </si>
  <si>
    <t>Kênh dài 2,4 km</t>
  </si>
  <si>
    <t>Thủy lợi Huổi Khon 1 và bản Huổi Khon 2</t>
  </si>
  <si>
    <t>45 ha</t>
  </si>
  <si>
    <t xml:space="preserve">Thủy lợi Khe Huổi Kham - Bản Nậm Vì, xã Nậm Vì (làm mới. Kênh dài 5,0km; bãi tưới khoảng 10ha) </t>
  </si>
  <si>
    <t>Xã Nậm Vì</t>
  </si>
  <si>
    <t>Kênh 5 km</t>
  </si>
  <si>
    <t>Kè chống sạt lở, bản Pá Mỳ 3 (nhóm 1)</t>
  </si>
  <si>
    <t>150 m</t>
  </si>
  <si>
    <t>Lĩnh vực công nghiệp, thương mại, dịch vụ</t>
  </si>
  <si>
    <t>Xây dựng hệ thống cấp điện, cấp nước khu đô thị mới phía Nam trung tâm huyện Mường Nhé (giai đoạn 1)</t>
  </si>
  <si>
    <t>4km đường trung áp, 5 km cáp ngầm 0,4kv</t>
  </si>
  <si>
    <t>Điện chiếu sáng bản Tá Miếu và Cột cờ A Pa Chải</t>
  </si>
  <si>
    <t>Xã Sín Thầu</t>
  </si>
  <si>
    <t>8km trung áp, 2 km đường dây hạ áp</t>
  </si>
  <si>
    <t>Mở rộng lưới điện Nông thôn 24 hộ bản Pá Mỳ 1, 30 hộ (Nhóm 1) bản Huổi Lích 1</t>
  </si>
  <si>
    <t>1km trung áp, 2 km đường dây hạ áp</t>
  </si>
  <si>
    <t>Lĩnh vực giáo dục đào tạo và dậy nghề</t>
  </si>
  <si>
    <t>Nâng cấp Trường PTDTBT TH&amp;THCS Sín Thầu</t>
  </si>
  <si>
    <t>xã Sín
Thầu</t>
  </si>
  <si>
    <t>Nâng cấp Trường PTDTBT TH Nậm Kè Số 1</t>
  </si>
  <si>
    <t>xã
Nậm
Kè</t>
  </si>
  <si>
    <t>Nâng cấp Trường PTDTBT THCS Mường Toong</t>
  </si>
  <si>
    <t>xã 
Mường
Toong</t>
  </si>
  <si>
    <t xml:space="preserve">NSH bản Lùng Thàng 1+2, xã Huổi Mí </t>
  </si>
  <si>
    <t>Huối Mí</t>
  </si>
  <si>
    <t xml:space="preserve"> *</t>
  </si>
  <si>
    <t>Na Sang</t>
  </si>
  <si>
    <t>Nước sinh hoạt bản Huổi Xuân, Huổi Xưa, xã Na Sang</t>
  </si>
  <si>
    <t>Chiều dài tuyến ống 3km</t>
  </si>
  <si>
    <t xml:space="preserve"> Xã Mường Mươn</t>
  </si>
  <si>
    <t>Nước sinh hoạt các bản Pú Múa, Huổi Ho, xã Mường Mươn</t>
  </si>
  <si>
    <t>Mường Mươn</t>
  </si>
  <si>
    <t>Chiều dài tuyến ống 6,8 Km</t>
  </si>
  <si>
    <t>Nước sinh hoạt các bản Mường Mươn 1+2, Púng Giắt 1+2, Xã Mường Mươn</t>
  </si>
  <si>
    <t>Chiều dài tuyến ống  8,3 Km</t>
  </si>
  <si>
    <t>Pa Ham</t>
  </si>
  <si>
    <t>Nâng cấp sửa chữa NSH bản Pa Ham,  xã Pa Ham</t>
  </si>
  <si>
    <t>Cung cấp NSH cho 105 hộ</t>
  </si>
  <si>
    <t>Xã Mường Tùng</t>
  </si>
  <si>
    <t xml:space="preserve">Nước sinh hoạt bản Mường Tùng, xã Mường Tùng </t>
  </si>
  <si>
    <t>Mường Tùng</t>
  </si>
  <si>
    <t>Chiều dài tuyến khoảng 2500 m, số bể 13</t>
  </si>
  <si>
    <t>Nước sinh hoạt bản Púng Trạng, xã Mường Tùng</t>
  </si>
  <si>
    <t>Chiều dài tuyến khoảng 4500 m, số bể 9</t>
  </si>
  <si>
    <t>Nước sinh hoạt bản Nậm Cang, xã Mường Tùng</t>
  </si>
  <si>
    <t>Chiều dài tuyến khoảng 1500 m, số bể 20</t>
  </si>
  <si>
    <t>Xã Huổi Lèng</t>
  </si>
  <si>
    <t>NSH bản Nậm chua, xã Huổi Lèng</t>
  </si>
  <si>
    <t>Chiều dài tuyến ống 3 km</t>
  </si>
  <si>
    <t>NSH bản Ca Dính Nhè (nhóm 2), xã Huổi Lèng</t>
  </si>
  <si>
    <t>Chiều dài tuyến ống 1,5 km</t>
  </si>
  <si>
    <t xml:space="preserve"> * </t>
  </si>
  <si>
    <t xml:space="preserve"> Xã Sa Lông</t>
  </si>
  <si>
    <t>Nước sinh hoạt bản Sa Lông 1, xã Sa Lông</t>
  </si>
  <si>
    <t>Sa Lông</t>
  </si>
  <si>
    <t>Chiều dài tuyến ống 3,5km</t>
  </si>
  <si>
    <t>Nước sinh hoạt nhóm 2 bản 36, xã Sa Lông</t>
  </si>
  <si>
    <t>Chiều dài tuyến ống 2,5km</t>
  </si>
  <si>
    <t>Xã Sá Tổng</t>
  </si>
  <si>
    <t>Nước sinh hoạt bản Phi II, xã Sá Tổng</t>
  </si>
  <si>
    <t>190 hộ</t>
  </si>
  <si>
    <t>Xã Hừa Ngài</t>
  </si>
  <si>
    <t>Nước sinh hoạt bản Há Là Chủ A và khu Can Hồ bản Há Là Chủ B, Hừa Ngài</t>
  </si>
  <si>
    <t>Hừa Ngài</t>
  </si>
  <si>
    <t>Cung cấp NSH cho 180 hộ dân</t>
  </si>
  <si>
    <t>Xã Ma Thì Hồ</t>
  </si>
  <si>
    <t>NSH Bản Huổi Y, xã Ma Thì Hồ</t>
  </si>
  <si>
    <t>Ma Thì Hồ</t>
  </si>
  <si>
    <t>chiều dài tuyến ống 800 m</t>
  </si>
  <si>
    <t>NSH Bản Huổi Sang, xã Ma Thì Hồ</t>
  </si>
  <si>
    <t>chiều dài tuyến ống 1,2 km</t>
  </si>
  <si>
    <t>Xã Huổi Mí</t>
  </si>
  <si>
    <t>Nước sinh hoạt Trung tâm xã  Huổi Mí</t>
  </si>
  <si>
    <t>Huổi Mí</t>
  </si>
  <si>
    <t xml:space="preserve">2 km;   14 hộ dân, 
UBND xã, Trạm y tế, Công an, Trường THCS </t>
  </si>
  <si>
    <t>Khu tái định cư Tổ dân phố 10 tại Km 5 QL4H, Thị trấn huyện</t>
  </si>
  <si>
    <t>25 hộ</t>
  </si>
  <si>
    <t>Bố trí ổn định dân cư vùng biên giới đặc biệt khó khăn bãi nước rùa, bản Hồ Chim 1 xã Ma Thì Hồ</t>
  </si>
  <si>
    <t>San ủi mặt bằng 10ha; Cầu BTCT L=3x24m, B=3,5m; Đường nội bộ 1,7km; nước sinh hoạt; nhà lớp học; nhà văn hóa bản</t>
  </si>
  <si>
    <t>Đường bê tông ngõ xóm bản Na Pheo, Huổi Hạ, Huổi Xưa, xã Na Sang</t>
  </si>
  <si>
    <t>Chiều dài 7km, rộng 2,5m</t>
  </si>
  <si>
    <t>Xã Pa Ham</t>
  </si>
  <si>
    <t>Kiên cố hóa các tuyến kênh Pá Phớ, Nà Sáy, bản Mường Anh 1, 2, xã Pa Ham</t>
  </si>
  <si>
    <t>Tưới tiêu 12 ha, ruộng 1 vụ</t>
  </si>
  <si>
    <t>Xã Nậm Nèn</t>
  </si>
  <si>
    <t>Nâng cấp, sửa chữa thủy lợi các bản Phiêng Đất A+B; bản Nậm Cút, xã Nậm Nèn</t>
  </si>
  <si>
    <t>Nâm Nèn</t>
  </si>
  <si>
    <t>Chiều dài 600 m</t>
  </si>
  <si>
    <t>Thủy lợi khu Nặm Khứm, xã Nậm nèn</t>
  </si>
  <si>
    <t>Nậm nèn</t>
  </si>
  <si>
    <t>Cung cấp nước cho 7 ha ruộng</t>
  </si>
  <si>
    <t>Cầu treo và đường ra khu sản xuất bản Nậm Nèn 1; rãnh thoát nước khu dân cư bản Nậm Nèn 1,2, xã Nậm Nèn</t>
  </si>
  <si>
    <t>Cầu dài 40m; đường dài 800m, rộng 3m; rãnh dài 400m</t>
  </si>
  <si>
    <t>Xã Sa Lông</t>
  </si>
  <si>
    <t>Thủy lợi Tà Tế bản Sa Lông 2, xã Sa Lông</t>
  </si>
  <si>
    <t>Chiều dài tuyến kênh 3,5km</t>
  </si>
  <si>
    <t>Đường trục chính nhóm 2 bản 36 và ra khu sản xuất bản Sa Lông 1, xã Sa Lông</t>
  </si>
  <si>
    <t>Bản 36 chiều dài 1,5km; chiều rộng 2,5m; bản Sa Lông 1 chiều dài 3,0km; chiều rộng 2,5m</t>
  </si>
  <si>
    <t>Đường ngõ xóm và ra khu sản xuất bản Chiêu Ly, xã Sa Lông</t>
  </si>
  <si>
    <t>Ngõ xóm dài 5km, chiều rộng 2,5m; ra khu sản xuất dài 1,5km, chiều rộng 2,5m</t>
  </si>
  <si>
    <t xml:space="preserve">Thủy lợi bản Nậm He </t>
  </si>
  <si>
    <t>chiều dài tuyến 400 m</t>
  </si>
  <si>
    <t>Thủy lợi bản Mường Tùng</t>
  </si>
  <si>
    <t>Chiều dài tuyến kè 750 m</t>
  </si>
  <si>
    <t>Nâng cấp đường giao thông từ bản Đán Đanh - bản Púng Trạng, xã Mường Tùng</t>
  </si>
  <si>
    <t>chiều dài tuyến hơn 5,3 km, rộng 4 m</t>
  </si>
  <si>
    <t>Đường vào nhóm Nậm Chua, bản Nậm Cang, xã Mường Tùng</t>
  </si>
  <si>
    <t>chiều dài tuyến 6,5 km, rộng 4 m</t>
  </si>
  <si>
    <t>Nâng cấp đường giao thông từ đường Tỉnh lộ 142 - bản Tin Tốc, xã Mường Tùng</t>
  </si>
  <si>
    <t>chiều dài tuyến 1,5 km, rộng 4 m</t>
  </si>
  <si>
    <t>Thủy lợi bản Ma Lù Thàng, xã Huổi Lèng</t>
  </si>
  <si>
    <t>Chiều dài tuyến kênh 1,5Km</t>
  </si>
  <si>
    <t>Đường ngõ xóm các bản Trung Dình; bản Ma Lù Thàng, xã Huổi Lèng</t>
  </si>
  <si>
    <t>Bản Trung Dình dài 700 m, rộng 2,5m; bản Ma Lù Thàng dài 4Km rộng 2,5m</t>
  </si>
  <si>
    <t>Đường trục từ Ma Lù Thàng 2 - Ma Lù Thàng 3, bản Ma Lù Thàng, xã Huổi Lèng</t>
  </si>
  <si>
    <t>Chiều dài 4Km rộng 2,5m</t>
  </si>
  <si>
    <t>Thuỷ lợi Nậm Chim, xã Ma Thì Hồ</t>
  </si>
  <si>
    <t>cung cấp nước cho 20 ha ruộng</t>
  </si>
  <si>
    <t>Thủy lợi suối Ma Thì Hồ, xã Ma Thì Hồ</t>
  </si>
  <si>
    <t>cung cấp nước cho  40 ha ruộng</t>
  </si>
  <si>
    <t>Thủy Lợi Bản Hồ Chim 2, xã Ma Thì Hồ</t>
  </si>
  <si>
    <t>cung cấp nước cho 8 ha ruộng</t>
  </si>
  <si>
    <t>Nâng cấp đường Ma Thì Hồ - Nậm Chua (km8+121 - km20), huyện Mường Chà</t>
  </si>
  <si>
    <t>Đường giao thông nông thôn B, Tổng chiều dài 12 Km</t>
  </si>
  <si>
    <t>Cầu bê tông Hồ Chim 1, xã Ma Thì Hồ</t>
  </si>
  <si>
    <t>Cầu dài khoảng 50 m, rộng 3m và đường dẫn</t>
  </si>
  <si>
    <t>Cầu bê tông bản Hô Chim 2, xã Ma Thì Hồ</t>
  </si>
  <si>
    <t>Đường bê tông ngõ xóm và ra khu sản xuất bản San Súi, xã Hừa Ngài</t>
  </si>
  <si>
    <t>Ngõ xóm chiều dài 2,5km, rộng 2,5 m; ra khu sản xuất dài 4km, rộng 2,5 m</t>
  </si>
  <si>
    <t xml:space="preserve">Đường từ bản Phi Hai - bản Đề Dê, xã Sá Tổng </t>
  </si>
  <si>
    <t>L= 5 km, rộng 3m</t>
  </si>
  <si>
    <t>Đường trục chính bản Lùng Thàng 1 + 2; Đường bê tông ngõ xóm bản Huổi Mí 1, xã Huổi Mí</t>
  </si>
  <si>
    <t>Trục chính dài 2 km, rộng 3m;
ngõ xóm dài 1 km, rộng 2,5m</t>
  </si>
  <si>
    <t>DỰ ÁN 5: Phát triển giáo dục, đào tạo nâng cao chất lượng nguồn nhân lực</t>
  </si>
  <si>
    <t>Sửa chữa, nâng cấp Trường PTDTBT tiểu học số 1 Na Sang</t>
  </si>
  <si>
    <t>Nậm Nèn</t>
  </si>
  <si>
    <t>3 phòng học,, 2 phòng chức năng, 20 phòng bán trú, 1 nhà bếp, 1 nhà ăn, 5 phòng phòng công vụ, 1 nhà đa năng</t>
  </si>
  <si>
    <t>Sửa chữa, nâng cấp Trường PTDTBT THCS Huổi Mí</t>
  </si>
  <si>
    <t>6 phòng công vụ, 5 phòng chức năng, 12 phòng nội trú</t>
  </si>
  <si>
    <t>Sửa chữa, nâng cấp Trường PTDTBT THCS Hừa Ngài</t>
  </si>
  <si>
    <t xml:space="preserve">5 phòng hiệu bồ, 12 phòng chức năng, 16 phòng nội trú, 4 phòng công vụ, 1 nhà đa năng, 1 bếp </t>
  </si>
  <si>
    <t>Sửa chữa, nâng cấp Trường PTDTBT THCS Mường Mương</t>
  </si>
  <si>
    <t>6 phòng công vụ, 1 nhà đa năng, 16 phòng nội trú, 1 nhà bếp</t>
  </si>
  <si>
    <t>Xây dựng điểm du lịch khảo cổ xã Pa Ham (hang Thẩm Tâu)</t>
  </si>
  <si>
    <t>Xây dựng bãi đỗ xe, công trình vệ sinh, đường vào hang động, các hạng mục phụ trợ …</t>
  </si>
  <si>
    <t>Đường vào danh lam thắng cảnh cấp tỉnh hang động Tìa Chớ, xã Hừa Ngài</t>
  </si>
  <si>
    <t>chiều dài 2,5km, rộng 2,5 m</t>
  </si>
  <si>
    <t>Nước sinh hoạt thôn Háng Khua, xã Sín Chải</t>
  </si>
  <si>
    <t>Thôn Háng Khúa</t>
  </si>
  <si>
    <t>55 hộ dân</t>
  </si>
  <si>
    <t>Nước sinh hoạt thôn Bản Lịch 1, xã Xá Nhè</t>
  </si>
  <si>
    <t>Thôn Bản Lịch 1</t>
  </si>
  <si>
    <t>116 hộ dân</t>
  </si>
  <si>
    <t>Nước sinh hoạt trung tâm xã Lao Xả Phình, và các thôn bản lân cận, xã Lao Xả Phình</t>
  </si>
  <si>
    <t xml:space="preserve"> xã Lao Xả Phình</t>
  </si>
  <si>
    <t>277 hộ dân</t>
  </si>
  <si>
    <t>Nước sinh hoạt thôn Nhè Sua Háng, xã Trung Thu</t>
  </si>
  <si>
    <t>Thôn Nhè Sua Háng</t>
  </si>
  <si>
    <t>64 hộ dân</t>
  </si>
  <si>
    <t>Nước sinh hoạt thôn Lồng Sử Phình, xã Sín Chải</t>
  </si>
  <si>
    <t>Thôn Lồng 
Sử phình</t>
  </si>
  <si>
    <t>Nước sinh hoạt thôn Tào Cu Nhe, thôn Tủa Chử Phồng, xã Tả Phìn</t>
  </si>
  <si>
    <t>Thôn Tào Cu Nhe</t>
  </si>
  <si>
    <t>84 hộ dân</t>
  </si>
  <si>
    <t>Nước sinh hoạt thôn Pàng Nhang xã Xá Nhè</t>
  </si>
  <si>
    <t>Thôn Pàng Nhang</t>
  </si>
  <si>
    <t>187 hộ dân</t>
  </si>
  <si>
    <t>Nước sinh hoạt thôn Sín Sủ 1, Sín Sủ 2, Phiêng Quảng xã Xá Nhè</t>
  </si>
  <si>
    <t>Các thôn: Sín Sủ 1, 2, Phiêng Quảng</t>
  </si>
  <si>
    <t>308 hộ dân</t>
  </si>
  <si>
    <t>Nước sinh hoạt thôn Cáng Tỷ, xã Sín Chải</t>
  </si>
  <si>
    <t>Thôn Cáng tỷ</t>
  </si>
  <si>
    <t>Sửa chữa nâng cấp nước sinh hoạt thôn Vàng Chua, thôn Phi Dinh, xã Sính Phình</t>
  </si>
  <si>
    <t>thôn Vàng Chua, thôn Phi Dinh</t>
  </si>
  <si>
    <t>Nước sinh hoạt thôn Đề Can Hồ, xã Trung Thu</t>
  </si>
  <si>
    <t>Thôn Đề Can Hồ</t>
  </si>
  <si>
    <t>103 hộ dân</t>
  </si>
  <si>
    <t>Nước sinh hoạt thôn Trung Phàng Khổ, xã Trung Thu</t>
  </si>
  <si>
    <t>Thôn Trung Phàng  Khổ</t>
  </si>
  <si>
    <t>153 hộ dân</t>
  </si>
  <si>
    <t>Sửa chữa, nâng cấp nước sinh hoạt thôn Đề Bâu, xã Trung Thu</t>
  </si>
  <si>
    <t>Thôn Đề Bâu</t>
  </si>
  <si>
    <t>Nước sinh hoạt thôn Lồng Sử Phình (tại cụm Tà Sông A), xã Sín Chải</t>
  </si>
  <si>
    <t>15 hộ dân</t>
  </si>
  <si>
    <t>Nước sinh hoạt thôn Chế Cu Nhe, xã Sín Chải</t>
  </si>
  <si>
    <t>Thôn Chế 
Cu Nhe</t>
  </si>
  <si>
    <t>60 hộ dân</t>
  </si>
  <si>
    <t>Nước sinh hoạt thôn Sín Chải, xã Sín Chải</t>
  </si>
  <si>
    <t>Thôn Sín Chải</t>
  </si>
  <si>
    <t>120 hộ dân</t>
  </si>
  <si>
    <t>Duy tu, sửa chữa đường nước sinh hoạt các thôn trên địa bàn xã Sính Phình</t>
  </si>
  <si>
    <t xml:space="preserve">Các thôn </t>
  </si>
  <si>
    <t>168 hộ dân</t>
  </si>
  <si>
    <t>Xã Xá Nhè</t>
  </si>
  <si>
    <t>Trung tâm văn hóa - Thể thao xã Xá Nhè</t>
  </si>
  <si>
    <t>Thôn Pàng Dề B</t>
  </si>
  <si>
    <t>300 người</t>
  </si>
  <si>
    <t>Nâng cấp Sân vận động xã Xá Nhè</t>
  </si>
  <si>
    <t>10.000 m2</t>
  </si>
  <si>
    <t>Đầu tư xây dựng Chợ Xá Nhè (giai đoạn 2), xã Xá Nhè</t>
  </si>
  <si>
    <t>Nâng cấp bê tông hóa tuyến đường tránh lũ Hang động Xá Nhè- Trạm y tế xã</t>
  </si>
  <si>
    <t>1,5km</t>
  </si>
  <si>
    <t>Nâng cấp tuyến đường nội thôn Pàng Dề B</t>
  </si>
  <si>
    <t>Xã Huổi Só</t>
  </si>
  <si>
    <t>Nâng cấp tuyến đường nội đồng Đồng An 2, thôn Nậm Bành, xã Huổi Só</t>
  </si>
  <si>
    <t>Thôn Nậm Bành</t>
  </si>
  <si>
    <t>Nâng cấp tuyến đường nội thôn Tù Cha (tuyến vào cụm Phình Xa), xã Huổi Só</t>
  </si>
  <si>
    <t>Thôn Tù Cha</t>
  </si>
  <si>
    <t>1,2 km</t>
  </si>
  <si>
    <t>Nâng cấp tuyến đường nội thôn Huổi Só 1 (tuyến từ ngã ba lên cụm Pa Phông), xã Huổi Só</t>
  </si>
  <si>
    <t>Thôn 1</t>
  </si>
  <si>
    <t>Nâng cấp tuyến đường nội thôn Pê Răng Ky (từ nhà ông Khá đến Sông Đà), xã Huổi Só</t>
  </si>
  <si>
    <t>Thôn Pê Răng Ky</t>
  </si>
  <si>
    <t>Đầu tư xây dựng mới tuyến đường ra khu sản xuất thôn Tù Cha (tuyến đi Bố Củng), xã Huổi Só</t>
  </si>
  <si>
    <t>5 km</t>
  </si>
  <si>
    <t>Xã Sính Phình</t>
  </si>
  <si>
    <t>Nâng cấp tuyến đường liên thôn (từ biển văn hóa thôn I đi Chiếu Tính), xã Sính Phình</t>
  </si>
  <si>
    <t>3,2km</t>
  </si>
  <si>
    <t>Nâng cấp tuyến đường nội thôn Đề Dê Hu 2, xã Sính Phình</t>
  </si>
  <si>
    <t>1,3km</t>
  </si>
  <si>
    <t>Nâng cấp tuyến đường nội thôn Phi Dinh (từ Ngã ba trạm biến áp thôn Phi Dinh đến điểm dân cư thôn Phi Dinh trên), xã Sính Phình</t>
  </si>
  <si>
    <t>Nâng cấp tuyến đường nội thôn Tào Pao, xã Sính Phình</t>
  </si>
  <si>
    <t>1,2km</t>
  </si>
  <si>
    <t>Nâng cấp tuyến đường liên thôn (từ nhà ông Giàng A Páo thôn1 đến Háng Pàng), xã Sính Phình</t>
  </si>
  <si>
    <t>4,5km</t>
  </si>
  <si>
    <t>Nhà văn hóa thôn Dê Dàng, xã Sính Phình</t>
  </si>
  <si>
    <t>160 hộ dân</t>
  </si>
  <si>
    <t>Xã Trung Thu</t>
  </si>
  <si>
    <t>Nâng cấp tuyến đường liên thôn (từ ngã ba Trung Thu đến thôn Đề Can Hồ), xã Trung Thu</t>
  </si>
  <si>
    <t>2,8km</t>
  </si>
  <si>
    <t>Nâng cấp tuyến đường ra khu sản xuất thôn Trung Phàng Khổ (từ Trung Màng Mủ đến Háng Mùa Tỷ), xã Trung Thu</t>
  </si>
  <si>
    <t>Nâng cấp tuyến đường nội thôn Pô Ca Dao (từ nhà ông Vừ A Cơ đến Háng Chua Thò), xã Trung Thu</t>
  </si>
  <si>
    <t>Thôn Pô Ca Dao</t>
  </si>
  <si>
    <t>II.6</t>
  </si>
  <si>
    <t>Xã Lao Xả Phình</t>
  </si>
  <si>
    <t>Nâng cấp đường nội thôn Cáng Phình (từ ngã ba Trung Tư Di đến nhà bà Sùng Thị Mỷ), xã Lao Xả Phình</t>
  </si>
  <si>
    <t>Thôn Cáng Phình, xã Lao Xả Phình</t>
  </si>
  <si>
    <t>Nâng cấp đường nội thôn từ khu Háng Trở thôn 1 đi đến nhà bà Lờ Thị Sung thôn 3, Đở Túa Trù, xã Lao Xả Phình</t>
  </si>
  <si>
    <t>Thôn 3, Đở Túa Trù, xã Lao Lao Xả Phình</t>
  </si>
  <si>
    <t>2km</t>
  </si>
  <si>
    <t>Nhà văn hoá thôn Chẻo Chử Phình, xã Lao Xả Phình</t>
  </si>
  <si>
    <t xml:space="preserve"> Thôn Chẻo Chử Phình</t>
  </si>
  <si>
    <t>II.7</t>
  </si>
  <si>
    <t>Xã Tả Phìn</t>
  </si>
  <si>
    <t>Nâng cấp tuyến đường liên thôn (Tả Phìn - Tào Cu Nhe - Củ Dỉ Sang - Lầu Câu Phình), xã Tả Phìn</t>
  </si>
  <si>
    <t>8,9km</t>
  </si>
  <si>
    <t>Đầu tư xây dựng mới tuyến đường liên thôn (Củ Dỉ Sang - Háng Cu Tâu), xã Tả Phìn</t>
  </si>
  <si>
    <t>Thủy lợi Chớ Tính 1,2,3, xã Tả Phìn</t>
  </si>
  <si>
    <t>40 ha</t>
  </si>
  <si>
    <t>Nâng cấp tuyến đường ra khu sản xuất thôn Tủa Chử Phồng (từ Tủa Chử Phồng - Chua Đán), xã Tả Phìn</t>
  </si>
  <si>
    <t>II.8</t>
  </si>
  <si>
    <t>Xã Tả Sìn Thàng</t>
  </si>
  <si>
    <t>Nâng cấp tuyến đường nội thôn (từ ngã ba thôn Páo Tỉnh Làng 2 đến thôn Páo Tỉnh Làng 1), xã Tả Sìn Thàng</t>
  </si>
  <si>
    <t>Thôn Páo tỉnh Làng 1,2</t>
  </si>
  <si>
    <t>Nâng cấp mở rộng đường từ ngã 3 Páo Tỉnh Làng 1 đi cụm Tà Tâu, xã Tả Sìn Thàng</t>
  </si>
  <si>
    <t>thôn Páo Tỉnh Làng 1</t>
  </si>
  <si>
    <t>10km</t>
  </si>
  <si>
    <t>Đầu tư xây dựng mới tuyến đường nội thôn Háng Chơ (từ Háng Chơ đến Tà Ghênh), xã Tả Sìn Thàng</t>
  </si>
  <si>
    <t>Thôn Háng Chơ</t>
  </si>
  <si>
    <t>Mở mới đường vào khu sản xuất thôn Làng Sảng (từ Làng Sảng đến Đở Chua),  xã Tả Sìn Thàng</t>
  </si>
  <si>
    <t>Thôn Làng Sảng</t>
  </si>
  <si>
    <t>Mở mới đường vào khu sản xuất từ cụm Phàng Mủ Phình đến khu sản xuất Chua La, xã Tả Sìn Thàng</t>
  </si>
  <si>
    <t>thôn Háng Sùa</t>
  </si>
  <si>
    <t>II.9</t>
  </si>
  <si>
    <t>Xã Sín Chải</t>
  </si>
  <si>
    <t>Đầu tư xây dựng mới tuyến đường liên thôn (từ thôn Cáng Chua 1 đến thôn Cáng Chua 2), xã Sín Chải</t>
  </si>
  <si>
    <t>Thôn Cáng 
Chua 2</t>
  </si>
  <si>
    <t>Nâng cấp tuyến đường nội thôn Trung Gầu Bua (từ nhà ông Giàng A Tỉnh đến Trường Mầm non), xã Sín Chải</t>
  </si>
  <si>
    <t>Thôn Trung 
Gầu Bua</t>
  </si>
  <si>
    <t>Đầu tư xây dựng mới tuyến đường nội thôn Lồng Sử Phình (từ cụm Háng Cờ đến cụm Xá Nhù), xã Sín Chải</t>
  </si>
  <si>
    <t>Đầu tư xây dựng mới tuyến đường liên thôn (từ ngã ba Mảng Chiềng đi Lồng Sử Phình đến nhà ông Vừ thôn Chế Cu Nhe), xã Sín Chải</t>
  </si>
  <si>
    <t>3km</t>
  </si>
  <si>
    <t>Đầu tư xây dựng mới tuyến đường nội thôn Sín Chải (từ nhà ông Mùa A Sinh đến nhà ông Thào A Phình), xã Sín Chải</t>
  </si>
  <si>
    <t>Các thôn ĐBKK</t>
  </si>
  <si>
    <t>Nhà văn hóa tổ dân phố Háng Sáng, thị trấn Tủa Chùa</t>
  </si>
  <si>
    <t>TDP Háng Sáng</t>
  </si>
  <si>
    <t>Nhà văn hóa thôn Huổi Lếch, thị trấn Tủa Chùa</t>
  </si>
  <si>
    <t>Thôn Huổi Lếch</t>
  </si>
  <si>
    <t>Nâng cấp tuyến đường liên thôn (từ tổ dân phố Thành Công đến tổ dân phố Háng Sáng), thị trấn Tủa Chùa</t>
  </si>
  <si>
    <t>TDP Thành Công - TDP Háng Sáng</t>
  </si>
  <si>
    <t>Đầu tư Trường PTDTBT</t>
  </si>
  <si>
    <t>Cải tạo, nâng cấp các trường trên địa bàn xã Sính Phình</t>
  </si>
  <si>
    <t>75 phòng học và phòng chức năng; 03 khối nhà hiệu bộ</t>
  </si>
  <si>
    <t>Cải tạo, nâng cấp các Trường học trên địa bàn xã Trung Thu</t>
  </si>
  <si>
    <t>55 phòng học; 20 phòng nội trú; 02 khối nhà hiệu bộ</t>
  </si>
  <si>
    <t>Đầu tư làm đường lên đỉnh núi Tam Quan xã Tả Phìn</t>
  </si>
  <si>
    <t>VIII.1</t>
  </si>
  <si>
    <t>Dự án1: Giải quyết tình trạng thiếu đất ở, nhà ở, đất sản xuất, nước sinh hoạt</t>
  </si>
  <si>
    <t>Nước sinh hoạt bản Hô Hài nhóm 3, xã Chà Cang</t>
  </si>
  <si>
    <t>Xã Chà Cang</t>
  </si>
  <si>
    <t>Xây đập đầu mối, bể chứa, đường ống  2,5 km và các hạng mục trên tuyến</t>
  </si>
  <si>
    <t>Công trình nước sinh hoạt Na Cô Sa 3 -  Na Cô Sa 4 - Huổi Po, Xã Na Cô Sa</t>
  </si>
  <si>
    <t>Xã Na Cô Sa</t>
  </si>
  <si>
    <t>Đầu tư xây mới 03 đập đầu mối (Na Cô Sa 3; Na Cô Sa 4; Huổi Po); bể chứa; đường ống 14 km và các hạng mục trên tuyến</t>
  </si>
  <si>
    <t>Công trình nước sinh hoạt Vàng Đán nhóm 2-  Huổi Dạo nhóm 2,3, xã Vàng Đán</t>
  </si>
  <si>
    <t>2027</t>
  </si>
  <si>
    <t>Đầu tư xây mới 02 đập đầu mối (Vàng Đán nhóm 2; Huổi Dạo nhóm 2,3); bể chứa; đường ống 9 km và các hạng mục trên tuyến</t>
  </si>
  <si>
    <t>Công trình nước sinh hoạt Huổi Văng - Huổi Noỏng, xã Nậm Khăn</t>
  </si>
  <si>
    <t>Đầu tư xây mới 02 đập đầu mối (Huổi Văng; Huổi Noỏng); bể chứa; đường ống 8 km và các hạng mục trên tuyến</t>
  </si>
  <si>
    <t>Công trình nước sinh hoạt Nậm Nhừ 2 - Huổi Hâu, nhóm Huổi Xổm, xã Nà Khoa</t>
  </si>
  <si>
    <t>Đầu tư xây mới 02 đập đầu mối (Nậm Nhừ 2; Huổi Hâu); bể chứa; đường ống 8 km và các hạng mục trên tuyến</t>
  </si>
  <si>
    <t>VIII.2</t>
  </si>
  <si>
    <t>Dự án 4: Đầu tư cơ sở hạ tầng thiết yếu, phục vụ sản xuất, đời sống trong vùng đồng bào dân tộc thiểu số và miền núi và các đơn vị sự nghiệp công của lĩnh vực dân tộc</t>
  </si>
  <si>
    <t xml:space="preserve">Lĩnh vực giao thông </t>
  </si>
  <si>
    <t>Đường Huổi Văng, xã Nậm Khăn đi xã Nậm Chà, huyện Nậm Nhùn</t>
  </si>
  <si>
    <t>Đầu tư theo quy mô đường GTNT B với chiều dài khoảng 1,0km, kết cấu mặt đường bê tông xi măng. Hệ thống thoát nước dọc, thoát nước ngang đầy đủ, hoàn chỉnh.</t>
  </si>
  <si>
    <t>Đường vào bản Nậm Chua 2, xã Nậm Chua</t>
  </si>
  <si>
    <t>Xã Nậm Chua</t>
  </si>
  <si>
    <t>Đầu tư theo quy mô đường GTNT B với chiều dài khoảng 4km, kết cấu mặt đường bê tông xi măng. Hệ thống thoát nước dọc, thoát nước ngang đầy đủ, hoàn chỉnh.</t>
  </si>
  <si>
    <t>Đường vào bản Huổi Púng, xã Pa Tần</t>
  </si>
  <si>
    <t>Đầu tư theo quy mô đường GTNT B với chiều dài khoảng 6,0km, kết cấu mặt đường bê tông xi măng. Hệ thống thoát nước dọc, thoát nước ngang đầy đủ, hoàn chỉnh.</t>
  </si>
  <si>
    <t>Đường vào bản Sìn Thàng, xã Chà Tở</t>
  </si>
  <si>
    <t>Đầu tư theo quy mô đường GTNT B với chiều dài khoảng 12,0km, kết cấu mặt đường bê tông xi măng. Hệ thống thoát nước dọc, thoát nước ngang đầy đủ, hoàn chỉnh.</t>
  </si>
  <si>
    <t>Đường vào bản Nậm Tin 1, xã Nậm Tin</t>
  </si>
  <si>
    <t>Đầu tư theo quy mô đường GTNT B với chiều dài khoảng 4,0km, kết cấu mặt đường bê tông xi măng. Hệ thống thoát nước dọc, thoát nước ngang đầy đủ, hoàn chỉnh.</t>
  </si>
  <si>
    <t>Đường vào bản Nậm Nhừ 1, xã Nậm Nhừ</t>
  </si>
  <si>
    <t>Xã Nậm Nhừ</t>
  </si>
  <si>
    <t>Đầu tư theo quy mô đường GTNT B với chiều dài khoảng 3,0km, kết cấu mặt đường bê tông xi măng. Hệ thống thoát nước dọc, thoát nước ngang đầy đủ, hoàn chỉnh.</t>
  </si>
  <si>
    <t>Đường vào bản Nậm Nhừ con xã Nà Khoa</t>
  </si>
  <si>
    <t>Đầu tư theo quy mô đường GTNT B với chiều dài khoảng 5,0km, kết cấu mặt đường bê tông xi măng. Hệ thống thoát nước dọc, thoát nước ngang đầy đủ, hoàn chỉnh.</t>
  </si>
  <si>
    <t>Đường bản Phìn Hồ, xã Phìn Hồ đi bản Hô Củng, xã Chà Tở</t>
  </si>
  <si>
    <t>Xã Phìn Hồ, xã Chà Tở</t>
  </si>
  <si>
    <t>Đầu tư theo quy mô đường GTNT B với chiều dài khoảng 6,8km, kết cấu mặt đường bê tông xi măng. Hệ thống thoát nước dọc, thoát nước ngang đầy đủ, hoàn chỉnh.</t>
  </si>
  <si>
    <t>Đường vào bản Nậm Chua, xã Chà Tở</t>
  </si>
  <si>
    <t>Đầu tư theo quy mô đường GTNT B với chiều dài khoảng 12,1km, kết cấu mặt đường bê tông xi măng. Hệ thống thoát nước dọc, thoát nước ngang đầy đủ, hoàn chỉnh.</t>
  </si>
  <si>
    <t>Đường vào bản Huổi Đắp, xã Nậm Tin</t>
  </si>
  <si>
    <t>Đầu tư theo quy mô đường GTNT B với chiều dài khoảng 2,5km, kết cấu mặt đường bê tông xi măng. Hệ thống thoát nước dọc, thoát nước ngang đầy đủ, hoàn chỉnh.</t>
  </si>
  <si>
    <t>Cầu vào bản Vằng Xôn, xã Nậm Khăn</t>
  </si>
  <si>
    <t>Chiều dài cầu dự kiến 108m và đường dẫn hai bên đầu cấu 45m</t>
  </si>
  <si>
    <t>Cầu vào nhóm Huổi Chát bản Huổi Khương, xã Pa Tần</t>
  </si>
  <si>
    <t>Chiều dài cầu dự kiến 20m và đường dẫn hai bên đầu cầu 60m</t>
  </si>
  <si>
    <t>Lĩnh vực hạ tầng XDCB</t>
  </si>
  <si>
    <t>Đầu tư cơ sở vật chất Trường mầm non xã Nà Khoa - Trường mầm non xã Nà Hỳ</t>
  </si>
  <si>
    <t>Xã Nà Khoa, Nà Hỳ</t>
  </si>
  <si>
    <t>Đầu tư xây dựng 05 phòng học và công trình phụ trợ (bếp ăn, nhà vệ sinh, tường rào…)</t>
  </si>
  <si>
    <t>Đầu tư cơ sở vật chất Trường mầm non xã Chà Cang - Trường mầm non xã Pa Tần</t>
  </si>
  <si>
    <t>Xã Chà Cang, Pa Tần</t>
  </si>
  <si>
    <t>Đầu tư xây dựng 03 phòng học + 02 phòng công vụ và công trình phụ trợ (bếp ăn, nhà vệ sinh, tường rào…)</t>
  </si>
  <si>
    <t>Đầu tư cơ sở vật chất Trường mầm non xã Na Cô Sa</t>
  </si>
  <si>
    <t>Đầu tư xây dựng 08 phòng học và công trình phụ trợ (nhà bếp, nhà vệ sinh…)</t>
  </si>
  <si>
    <t>Đầu tư cơ sở vật chất Trường mầm non xã Vàng Đán, - Trường mầm non xã Nà Bủng</t>
  </si>
  <si>
    <t>Xã Vàng Đán, Nà Bủng</t>
  </si>
  <si>
    <t>Đầu tư xây dựng 09 phòng học, 01 phòng giáo dục thể chất và công trình phụ trợ (nhà bếp, nhà vệ sinh, tường rào, kè…)</t>
  </si>
  <si>
    <t>Đầu tư cơ sở vật chất Trường mầm non xã Nậm Tin</t>
  </si>
  <si>
    <t>Đầu tư xây dựng 03 phòng học, 07 phòng hành chính và công trình phụ trợ (nhà bếp, nhà vệ sinh, tường rào…)</t>
  </si>
  <si>
    <t>Nhà Văn Hóa các bản xã Si Pa Phìn ( Bản Nậm Chim1, Bản Vân Hồ, Bản Long Dạo)</t>
  </si>
  <si>
    <t>Xã Si Pa Phìn</t>
  </si>
  <si>
    <t>Đầu tư mới nhà văn hóa từ 80-100 chỗ ngồi và hạng mục phụ trợ</t>
  </si>
  <si>
    <t>Nhà Văn Hóa  bản Huổi Chá, xã Chà Cang</t>
  </si>
  <si>
    <t>Đầu tư mới nhà văn hóa từ 120  chỗ ngồi và hạng mục phụ trợ</t>
  </si>
  <si>
    <t>Nhà Văn Hóa bản Huổi Sang xã Nà Hỳ</t>
  </si>
  <si>
    <t>Xã Nà Hỳ</t>
  </si>
  <si>
    <t>Đầu xaay mới nhà văn hóa quy mô 120 chỗ ngồi</t>
  </si>
  <si>
    <t>Nhà Văn Hóa các bản xã Nà Khoa  (Huổi Đáp, Nậm Nhừ 2, Nậm Pồ Con, Huổi Hâu, Huổi Lụ 1, Nậm Nhừ Con)</t>
  </si>
  <si>
    <t>Nhà Văn Hóa các bản xã Na Co Sa (Na Co Sa 3,  Na Co Sa 4, Huổi Thủng 1, Huổi Thủng 2, Huổi Thủng 3, Pắc A1)</t>
  </si>
  <si>
    <t>Nhà Văn Hóa các bản xã Nậm Tin ( Nậm Tin, Nậm Tin1, Nậm Tin 2, Mốc 4, Huổi Đắp, Huổi Tang.)</t>
  </si>
  <si>
    <t>Nhà Văn hóa bản Huổi Cơ mông, bản Nậm Ngà 2 xã Nậm Chua</t>
  </si>
  <si>
    <t>Nậm Chua</t>
  </si>
  <si>
    <t>Nhà Văn Hóa các bản bản xã Pa Tần ( Huổi Khương, Nậm Thà Là, Huổi Tre, Ta Hăm, Huổi Quang, Huổi Púng)</t>
  </si>
  <si>
    <t>VIII.3</t>
  </si>
  <si>
    <t>Dự án 5: Phát triển giáo dục đào tạo nâng cao chất lượng nguồn nhân lực</t>
  </si>
  <si>
    <t>Đầu tư cơ sở vật chất Trường PTDTBT TH Chà Tở - Trường PTDTBT TH Si Pa Phìn</t>
  </si>
  <si>
    <t xml:space="preserve"> Xã Chà Tở</t>
  </si>
  <si>
    <t xml:space="preserve">Đầu tư xây dựng 01 nhà hiệu bộ, 10 phòng học và công trình phụ trợ </t>
  </si>
  <si>
    <t>Đầu tư cơ sở vật chất Trường PTDTBT TH Chà Cang</t>
  </si>
  <si>
    <t xml:space="preserve">Đầu tư xây dựng 13 phòng học; 05 phòng nội trú và công trình phụ trợ </t>
  </si>
  <si>
    <t>Đầu tư cơ sở vật chất Trường PTDTBT  THCS Nậm Chua</t>
  </si>
  <si>
    <t xml:space="preserve"> Xã Nậm Chua</t>
  </si>
  <si>
    <t>Đầu tư xây dựng 9 phòng học, 20 phòng nội trú và công trình phụ trợ</t>
  </si>
  <si>
    <t>Đầu tư cơ sở vật chất Trường PTDTBT THCS Nậm Khăn</t>
  </si>
  <si>
    <t>Đầu tư xây dựng 2 dãy nhà hiệu bộ và công trình phụ trợ</t>
  </si>
  <si>
    <t>Đầu tư cơ sở vật chất Trường PTDTBTTH-THCS Vàng Đán</t>
  </si>
  <si>
    <t>Đầu tư xây dựng 15 phòng học, 31 phòng nội trú và công trình phụ trợ</t>
  </si>
  <si>
    <t>Đầu tư cơ sở vật chất Trường PTDTBT THCS Nà Hỳ - Trường PTDTBT THCS Chà Cang</t>
  </si>
  <si>
    <t xml:space="preserve"> Xã Nà Hỳ, xã Chà Cang</t>
  </si>
  <si>
    <t>Đầu tư xây dựng 12 phòng học và công trình phụ trợ</t>
  </si>
  <si>
    <t>Đầu tư cơ sở vật chất Trường PTDTBT THCS Nậm Tin</t>
  </si>
  <si>
    <t xml:space="preserve"> Xã Nậm Tin</t>
  </si>
  <si>
    <t>Đầu tư xây dựng 8 phòng học, 13 phòng nội trú và công trình phụ trợ</t>
  </si>
  <si>
    <t>Đầu tư cơ sở vật chất Trường PTDTBTTH-THCS Nậm Nhừ</t>
  </si>
  <si>
    <t>Đầu tư xây dựng 14 phòng học, 6 phòng nội trú và công trình phụ trợ</t>
  </si>
  <si>
    <t>Lĩnh vực đầu tư: giao thông</t>
  </si>
  <si>
    <t>IX.4</t>
  </si>
  <si>
    <t>Đường từ bản Phình Cứ đến bãi Phiêng Vang (giai đoạn 1)</t>
  </si>
  <si>
    <t>xã Ta Ma</t>
  </si>
  <si>
    <t>Chiều dài khoảng 4,0 Km, đường 
GTNT C</t>
  </si>
  <si>
    <t>Giai đoạn 2021-2025 đã bố trí 293 triệu đồng nguồn NSĐP huyện quản lý</t>
  </si>
  <si>
    <t>Đường giao thông nội bản Khá + bản Phung + bản Nát + bản Cuông + bản Sáng + bản Kệt + bản sảo, xã Quài Cang</t>
  </si>
  <si>
    <t>Xã Quài Cang</t>
  </si>
  <si>
    <t>Chiều dài khoảng 5,7 km, đường GTNT C</t>
  </si>
  <si>
    <t>Đường giao thông nội bản Cang + bản Mạ Khúa + bản Giảng + bản Bó Giáng + bản Nong Liếng, xã Quài Nưa</t>
  </si>
  <si>
    <t xml:space="preserve"> xã Quài Nưa</t>
  </si>
  <si>
    <t>Chiều dài khoảng 7,0 Km, đường GTNT C</t>
  </si>
  <si>
    <t>Đường liên bản Lé Xôm, bản Lói, bản Ngúa, bản Lạ, bản Có</t>
  </si>
  <si>
    <t xml:space="preserve">xã Quài Tở </t>
  </si>
  <si>
    <t>Chiều dài khoảng 4,0 Km, đường GTNT C</t>
  </si>
  <si>
    <t>Đường nội bản Đề Chia B, Đề Chia A, khu dân cư Há Chu Tu xã Pú Nhung, liên bản Đề chia B xã Pú Nhung đến bản Củ xã Quài Nưa</t>
  </si>
  <si>
    <t>Chiều dài khoảng 6,0 Km, đường GTNT C</t>
  </si>
  <si>
    <t>Đường giao thông nội bản các bản Thớ Tỷ, Phình Cứ, Nà Đắng, Kể Cải, Trạm Củ, Háng Chua xã Ta Ma</t>
  </si>
  <si>
    <t>Chiều dài khoảng 6,3 Km, đường GTNT C</t>
  </si>
  <si>
    <t>Đường nội bản các bản Phảng Củ, Háng Chua, Mý Làng B, Phiêng Cải, Háng Khúa, Khua Trá, Phình Sáng xã Phình Sáng</t>
  </si>
  <si>
    <t>xã Phình Sáng</t>
  </si>
  <si>
    <t>Đường nội bản các bản Hua Sa A, Hua Sa B, Chế Á, Tỏa Tình xã Tỏa Tình</t>
  </si>
  <si>
    <t>xã Tỏa Tình</t>
  </si>
  <si>
    <t>Đường + ngầm tràn các bản Co Đứa, Khoong Tở xã Mường Khong</t>
  </si>
  <si>
    <t>xã Mường Khong</t>
  </si>
  <si>
    <t>Chiều dài khoảng 2,1 Km, đường GTNT C (02 ngầm tràn)</t>
  </si>
  <si>
    <t>Đường bê tông bản Nong Tóng, bản Nà Tòng, bản Pá Tong xã Nà Tong</t>
  </si>
  <si>
    <t>xã Nà Tong</t>
  </si>
  <si>
    <t>GTNT cấp C miền núi, L=4,7km</t>
  </si>
  <si>
    <t>Đường bê tông nội bản Bó Lếch, bản Ta Lếch, bản Chiềng Ban, bản Hú Cang, bản Co En, bản Huổi Lóng, bản Co Sản</t>
  </si>
  <si>
    <t>xã Mùn Chung</t>
  </si>
  <si>
    <t>Chiều dài khoảng 5,5 Km, đường GTNT C và GTNT D</t>
  </si>
  <si>
    <t>Đường nội bản nhóm bản Ta Pao, Huổi Lốt, Huổi Khạ, Pú Piến và cầu sang khu sản xuất Ta Pao, Huổi Lốt</t>
  </si>
  <si>
    <t>xã Mường Mùn</t>
  </si>
  <si>
    <t>Chiều dài khoảng 5,0 Km, đường GTNT C + cầu Lram</t>
  </si>
  <si>
    <t>Đường Bê Tông trung tâm xã đến Hua Mức 2 và Hát Láu</t>
  </si>
  <si>
    <t>xã Pú Xi</t>
  </si>
  <si>
    <t>GTNT cấp C miền núi, L=6km</t>
  </si>
  <si>
    <t>Nâng cấp tuyến đường từ Trung tâm xã - bản Khua Trá + háng khúa)</t>
  </si>
  <si>
    <t>Tăng cường mặt đường láng nhựa với tổng chiều dài 4,9km với Bm=3,5m; sửa chữa hư hỏng công trình thoát nước</t>
  </si>
  <si>
    <t>Đường từ bản Pa Sát - bản Dửn xã Chiềng Sinh</t>
  </si>
  <si>
    <t>xã Chiềng Sinh</t>
  </si>
  <si>
    <t xml:space="preserve">GTNT cấp B miền núi, 
L = 1,6 km; </t>
  </si>
  <si>
    <t>Lĩnh vực đầu tư: Nông nghiệp và Phát triển Nông thôn</t>
  </si>
  <si>
    <t>IX,4</t>
  </si>
  <si>
    <t>Kè nắn suối bảo vệ khu dân cư Ná Đốc bản Vánh 1</t>
  </si>
  <si>
    <t>Chiều dài tuyến kè và công trình trên tuyếndự kiến 900 m, chiều cao tường H=2,5m -:-4m, kết cấu BTCT</t>
  </si>
  <si>
    <t>Kè bảo vệ khu dân cư và đất sản xuất nông nghiệp bản Nôm</t>
  </si>
  <si>
    <t>xã Chiềng Đông</t>
  </si>
  <si>
    <t>Xây dựng tuyến kè và công trình trên tuyến, hình thức kè tường đứng. Chiều dài dự kiến 1200 m, chiều cao tường H=2m -:- 2,5m, kết cấu BTCT</t>
  </si>
  <si>
    <t>Kè bảo vệ khu dân cư và đất sản xuất nông nghiệp bản Nà Sáy 1</t>
  </si>
  <si>
    <t>xã Nà Sáy</t>
  </si>
  <si>
    <t>Xây dựng tuyến kè chiều dài dự kiến khoảng 1,2 km chiều cao tường H=2m -:- 3m, kết cấu BTCT</t>
  </si>
  <si>
    <t>Kiên cố hóa kênh nội đồng bản Dửn, bản Hiệu, bản Kép, bản Ly Xôm</t>
  </si>
  <si>
    <t>Xây dựng tuyến kênh chiều dài khoảng 8 km, kết cấu BTCT</t>
  </si>
  <si>
    <t>Sửa chữa, Nâng cấp kênh thủy lợi Nà Đén + Kênh tưới, tiêu thoát nước bản Nà Sáy 2</t>
  </si>
  <si>
    <t>Sửa chữa nâng cấp tuyến kênh Nà Đén chiều dài khoảng 2 km, Nâng cấp kênh tưới, tiêu thoát nước bản Nà Sáy 2 chiều dài khoảng 1,3km, kết cấu BTCT</t>
  </si>
  <si>
    <t>IX.1</t>
  </si>
  <si>
    <t>Dự án 1: Giải quyết tình trạng thiếu đất ở, nhà ở, đất sản xuất, nước sinh hoạt</t>
  </si>
  <si>
    <t>Cấp nước sinh hoạt bản Sông Ia, bản Lồng ( nhóm 1)</t>
  </si>
  <si>
    <t>Xây dựng đầu mối, trạm lọc, bể tập trung, tuyến ống và công trình 
trên tuyến chiều dài dự kiến 12,5 km</t>
  </si>
  <si>
    <t>Nước sinh hoạt bản Xá Tự, bản Há Dùa</t>
  </si>
  <si>
    <t>xã Tênh Phông</t>
  </si>
  <si>
    <t>Xây dựng đầu mối, trạm lọc, bể tập trung, tuyến ống 
và công trình trên tuyến chiều dài dự kiến 11 km</t>
  </si>
  <si>
    <t>Cấp nước sinh hoạt các bản Hát Khoang, bản Hua Mức 2, bản Thẩm Táng, Pú Xi 1,</t>
  </si>
  <si>
    <t>Xã Pú Xi</t>
  </si>
  <si>
    <t>Xây dựng đầu mối, trạm lọc, bể tập trung, tuyến ống và công trình trên tuyến chiều dài dự kiến 20 km</t>
  </si>
  <si>
    <t>Lĩnh vực đầu tư: Văn hóa, thể thao và du lịch</t>
  </si>
  <si>
    <t>IX.6</t>
  </si>
  <si>
    <t>Dự án 6: Bảo tồn phát huy giá trị văn hóa truyền thống tốt đẹp của các dân tộc thiểu số gắn với phát triển du lịch</t>
  </si>
  <si>
    <t>Nâng cấp khu tưởng niệm Anh hùng Vừ A Dính và các liệt sỹ xã Pú Nhung</t>
  </si>
  <si>
    <t>xã Pú Nhung</t>
  </si>
  <si>
    <t>Bãi đỗ xe 1.800 m2; nhà trưng bày DTxd 120m2; Nhà Tưởng niệm DTxd 120m2; Bậc tam cấp + sân lát đá 1.300 m2 và các hạng mục phụ trợ khác,</t>
  </si>
  <si>
    <t>Lĩnh vực đầu tư: Giáo dục, đào tạo và dạy nghề</t>
  </si>
  <si>
    <t>IX.5</t>
  </si>
  <si>
    <t>Trường TH số 1 Quài Nưa</t>
  </si>
  <si>
    <t>xã Quài Nưa</t>
  </si>
  <si>
    <t>- Xây mới phòng học: 06 phòng; phòng bộ môn 06 phòng;
- Xây mới  nhà đa năng;
- Xây mới phòng nội trú: 12 phòng;
- Xây mới phòng bảo vệ: 01 phòng
- Xây mới bếp, nhà ăn
Các hạnh mục phụ trợ</t>
  </si>
  <si>
    <t>Trường TH Chiềng Sinh và Trường THCS Chiềng Sinh</t>
  </si>
  <si>
    <t xml:space="preserve">-Trường TH Chiềng Sinh: Xây mới Nhà đa năng, WC, PCCC, sân, phụ trợ 
'- Trường THCS Chiềng Sinh: Xây mới Nhà đa năng, WC, PCCC, sân, phụ trợ </t>
  </si>
  <si>
    <t>Trường MN Bình Minh và Trường THCS Chiềng Đông</t>
  </si>
  <si>
    <t>- Trường MN Bình Minh: Xây mới phòng học: 01 phòng ở điểm bản Phang và các hạng mục phụ trợ
-Trường THCS Chiềng Đông: Xấy mới phòng học: 02 phòng; Xây mới phòng bộ môn: 04 phòng;
- Xây mới sân khấu;
- Xây mới nhà đa năng.</t>
  </si>
  <si>
    <t>Trường THCS Khong Hin</t>
  </si>
  <si>
    <t>- Xây mới phòng học: 02 phòng học, 02 phòng bộ môn;
- Xây 01 nhà đa năng;
- Xây mới kè đá 40 m, tường bao 250 m</t>
  </si>
  <si>
    <t>Trường TH Mường Thín</t>
  </si>
  <si>
    <t>xã Mường Thín</t>
  </si>
  <si>
    <t>- Xây mới phòng học : 10 phòng;
'- Xây mới phòng bộ môn; 06; Nhà đa năng
'- Xây mới phòng nội trú: 08 phòng; phòng công vụ: 05 phòng, 01bếp, 01nhà ăn; 
'- Xây mới phòng bảo vệ: 01 phòng.</t>
  </si>
  <si>
    <t>Trường THCS Mường Thín</t>
  </si>
  <si>
    <t>- Xây mới phòng bộ môn: 06 phòng;
- Xây mới phòng nội trú: 10 phòng;
- Xây mới nhà đa năng;
- Xây nhà bếp, nhà ăn</t>
  </si>
  <si>
    <t>Trường TH và THCS Mường Mùn</t>
  </si>
  <si>
    <t>Xây mới 02 phòng công vụ; 01 nhà bếp xây, 01 nhà ăn,
- Xây mới tường bao 400m, Đổ sân khu nội trú đã xuống cấp. 
- Xây mới phòng bộ môn: 06 phòng, nhà đa năng, 01 nhà ăn; 01 nhà vệ sinh của học sinh; phòng bảo vệ: 01 phòng;
- Xây mới cổng, tường bao 800m.</t>
  </si>
  <si>
    <t>Trường MN Pú Xi</t>
  </si>
  <si>
    <t>- Xây mới phòng học: 06 phòng (Hua mức 1: 02 phòng; Pu xi 1: 01 phòng; Hua mùn: 02 phòng: Thẩm Pung: 01).
- Xây mới phòng công vụ: 06 phòng (Trung tâm 02 phòng; Hua mức1: 01 phòng; Pú Xi 1: 01 phòng; Hua mùn: 02 phòng). 
- Xây mới 01 nhà vệ sinh ở khu trung tâm, Tường bao điểm Pú Xi 1, Hua Mùn, Hua Mức 1, Thẩm Mú; nhà bếp, nhà vệ sinh điểm Hua Mùn, Pú Xi 1, Hua Mức 1, Thẩm Mú.</t>
  </si>
  <si>
    <t>Trường MN Mùn Chung</t>
  </si>
  <si>
    <t>- Xây mới 01 phòng GDTC ở trung tâm
- Xây mới phòng học: 01 phòng học, 01 phòng ngủ và các hạng mục phụ trợ ở điểm bản phiêng Pẻn;
- Xây mới 02 phòng ngủ và các hạng mục phụ trợ ở điểm bản Ta Lếch.</t>
  </si>
  <si>
    <t>Trường TH Pú Nhung</t>
  </si>
  <si>
    <t>xã 
Pú Nhung</t>
  </si>
  <si>
    <t>- Xây mới nhà hành chính quản trị 08 phòng; thư viện, thiết bị;
- Xây mới 04 phòng học;
- Xây mới phòng học bộ môn: 06;
- xây mới nhà đa năng, tường rào.
- Xây mới 1 nhà bếp, 1 nhà ăn, 1 nhà tắm cho HS nội trú;
- Xây mới nhà bảo vệ, hệ thống PCCC</t>
  </si>
  <si>
    <t>Trường THCS Vừ A Dính</t>
  </si>
  <si>
    <t>- Xây mới phòng hành chính: 08 phòng; thư viện, thiết bị; 06 phòng học bộ môn; Nhà đa năng; nhà bảo vệ,</t>
  </si>
  <si>
    <t>Trường TH&amp;THCS Tỏa Tình</t>
  </si>
  <si>
    <t>xã 
Tỏa Tình</t>
  </si>
  <si>
    <t>- Xây mới phòng hành chính: 08 phòng; phòng học: 08 phòng;  phòng bộ môn: 06 phòng; phòng nội trú: 10 phòng; Nhà đa năng;  02 nhà ăn, 01 nhà vệ sinh và các hạng mục phụ trợ khác.</t>
  </si>
  <si>
    <t>Lĩnh vực đầu tư: Công nghiệp, thương mại, dịch vụ</t>
  </si>
  <si>
    <t>Xây dựng hệ thống điện chiếu sáng nông thôn các xã: Chiềng Sinh, Chiềng Đông, Quài Nưa, Pú Nhung, Mường Mùn, Mùn Chung, Rạng Đông, Phình Sáng</t>
  </si>
  <si>
    <t>các xã Chiềng Sinh, Chiềng Đông, Quài Nưa, Pú Nhung</t>
  </si>
  <si>
    <t>Xây dựng 15km đường điện chiếu sáng nông thôn</t>
  </si>
  <si>
    <t>Lĩnh vực đầu tư: Hạ tầng kỹ thuật</t>
  </si>
  <si>
    <t>IX.2</t>
  </si>
  <si>
    <t>Dự án 2: Quy hoạch, sắp xếp, bố trí ổn định dân cư ở những nơi cần thiết</t>
  </si>
  <si>
    <t>Sắp xếp ổn định dân cư, chỉnh trị dòng suối phòng chống sạt lở, lũ ống bản Háng Khúa xã Phình Sáng, đường liên bản Bon A - bon B xã Rạng Đông</t>
  </si>
  <si>
    <t>Phình Sáng + Rạng Đông</t>
  </si>
  <si>
    <t>Đắp bờ, khơi thông dòng chảy 500m, kè 2 bên dòng suối 2x250m, gia cố lòng suối 250m; xây dựng mới tuyến đường khoảng 1km; điện chiếu sáng 0,4kw</t>
  </si>
  <si>
    <t>Khu tái định cư xã Nà Tòng</t>
  </si>
  <si>
    <t>xã Tà Tòng</t>
  </si>
  <si>
    <t>Phụ vụ tái định cư cho 20 hộ dân mỗi hộ 400m2; đầu tư cơ sở hạ tầng gồm san nền, đường vào, cấp điện, cấp thoát nước</t>
  </si>
  <si>
    <t>Nâng cấp vỉa hè khu trung tâm xã Quài Nưa</t>
  </si>
  <si>
    <t>Tổng chiều dài vỉa hè 2 bên đường 2,0km, Bvh từ 5m đến 6m; Đường điện và các hạng mục phụ trợ (tấm đan chịu lực, mũ mố, hố ga, cây xanh …)</t>
  </si>
  <si>
    <t>Lĩnh vực Nông nghiệp và phát triển nông thôn</t>
  </si>
  <si>
    <t>San ủi mặt bằng (san nền, giao thông thoát nước, kè,…) điểm ĐCĐC Hô Nậm Cản, xã Lay Nưa, thị xã Mường Lay</t>
  </si>
  <si>
    <t>Ban QLDA</t>
  </si>
  <si>
    <t>Lĩnh vực xây dựng</t>
  </si>
  <si>
    <t>Nhà sinh hoạt cộng đồng bản Hô Huổi Luông</t>
  </si>
  <si>
    <t>Nhà sinh hoạt cộng đồng bản Hô Nậm Cản</t>
  </si>
  <si>
    <t>BB2</t>
  </si>
  <si>
    <t>Các dự án chuyển tiếp từ giai đoạn 2021-2025</t>
  </si>
  <si>
    <t>Các dự án khởi công mới giai đoạn 2026-2030</t>
  </si>
  <si>
    <t xml:space="preserve">Đường bê tông nội bản Nà Nọi 1, xã Nà Nhạn </t>
  </si>
  <si>
    <t>Nâng cấp, sửa chữa đường bê tông bản Nà Nọi 1; đường bê tông bản Nà Ngám 1,2 và Nâng cấp, sửa chữa cầu treo bản Nặm Khẩu Hú, xã Nà Nhạn</t>
  </si>
  <si>
    <t xml:space="preserve"> Đường nội đồng các bản: bản Pú Sung;  bản Vang; bản Đông Mệt 2 xã Pá Khoang</t>
  </si>
  <si>
    <t>Xây dựng nhà văn hoá các bản: Co Líu; bản Lọng Luông 1; bảnTân Bình; bản Khá; bản Lọng Nghịu;  bản Co Luống; bản Cang 2; bản Lọng Háy; bản Phăng 2, xã Mường Phăng</t>
  </si>
  <si>
    <t>Đường từ bản Lọng Luông 1 đến bản Lọng Háy</t>
  </si>
  <si>
    <t>Nâng cấp, sửa chữa nhà văn hóa bản Pa Pốm; Phố 2; bản Tà Lèng; bản Nà Nghè; bản Huổi Lơi; bản Na Lơi;  Kê Nênh, xã Thanh Minh</t>
  </si>
  <si>
    <t>Đường bê tông nội bản Nà Nghè (đoạn nhà bà Sức đi khu sản xuất lên khu trung tâm bản); Nâng cấp, cải tạo đường bê tông bản Tà Lèng (đoạn đi khu SOS); Đường bê tông bản Pa Pốm (đoạn từ ngã 3 chia nước vào khu sản xuất giáp đập Nậm Khẩu Hú), xã Thanh Minh</t>
  </si>
  <si>
    <t>Nâng cấp, cải tạo đường bê tông nội bản Kê Nênh; Sửa chữa đường bê tông đoạn từ bản Pa Pốm đến bản Púng Tôm; Đường bê tông đi khu sản xuất Búa Bon; Nâng cấp đường bê tông bản Tà Lèng và cầu, đường đi khu thao trường bắn, xã Thanh Minh</t>
  </si>
  <si>
    <t>Đường giao thông bản Tà Cáng; đường giao thông Hua Luông đoạn tiếp nối ra quốc lộ 279b và đường bản Nà Tấu 2;</t>
  </si>
  <si>
    <t>II. 1</t>
  </si>
  <si>
    <t>Huyện Nông thôn mới</t>
  </si>
  <si>
    <t>Lĩnh vực văn hoá thể thao và du lịch</t>
  </si>
  <si>
    <t>Dụng cụ tập luyện thể dục thể thao công cộng tại Quảng trường Trung tâm huyện lỵ xã Thanh Xương, huyện Điện Biên</t>
  </si>
  <si>
    <t>Điện thắp sáng khu dân cư theo đường Quốc lộ 12 và Quốc lộ 279C, xã Núa Ngam, huyện Điện Biên</t>
  </si>
  <si>
    <t>160 cột, bóng 100W, pin năng lượng mặt trời</t>
  </si>
  <si>
    <t>Lĩnh vực tài nguyên và môi trường</t>
  </si>
  <si>
    <t>Đầu tư hạ tầng các điểm tập kết, trung chuyển chất thải rắn sinh hoạt trên địa bàn huyện Điện Biên</t>
  </si>
  <si>
    <t>19 xã thuộc huyện</t>
  </si>
  <si>
    <t>68 điểm tại 19 xã thuộc huyện</t>
  </si>
  <si>
    <t>Lĩnh vực nông nghiệp và PTNT</t>
  </si>
  <si>
    <t>Kè bảo vệ khu dân cư và đất sản xuất từ bản Púng Nghịu đến cánh đồng Pom Mỏ Thái, xã Thanh Chăn, huyện Điện Biên</t>
  </si>
  <si>
    <t>Xã Thanh Chăn</t>
  </si>
  <si>
    <t>Kè gia cố chống sạt 02 bên bờ  L=800m; h=3-3,5m</t>
  </si>
  <si>
    <t>Kênh tưới tiêu từ bản Noong Vai đến cống Châu Đào, thôn Yên Trường, xã Thanh Yên, huyện Điện Biên</t>
  </si>
  <si>
    <t>Kênh tưới: Kích thước 60x60, chiều dài dự kiến 0,4km; Kênh tiêu có (bxh)=(1,5x1,5), chiều dài khoảng L= 2000m; kết cấu BTCT</t>
  </si>
  <si>
    <t>Kiên cố hoá kênh cấp III thôn 1, 2, 3, 4, 5, 6, 7, 9, bản Na Vai, bản Pom Lót, bản Na Hai, Na Có, Pá Nậm, Na Ten, Kênh tiêu thoát nước ruộng thôn 9 và khu dân cư các thôn 4, thôn 5, thôn 6 xã Pom Lót, huyện Điện Biên</t>
  </si>
  <si>
    <t>Tổng chiều dài L = 16kmm, mặt cắt từ (bxh=40x40 -:- 80x80)cm; Tiêu nước ruộng lúa khoảng10ha;  mặt cắt từ bxh=(1,0x1,0)cm có L=1.100m</t>
  </si>
  <si>
    <t>Bê tông hoá tuyến đường nội bộ các thôn, bản: Thôn A2, bản Co Nôm, Bản Nôm, bản Huổi phúc, bản Liếng, bản Lún, bản Co Luống, bản Thanh Chính, thôn Hưng Biên, bản Noong Luống, bản U va, thôn Đại Thanh, thôn Đại Thành, xã Noong Luống, huyện Điện Biên</t>
  </si>
  <si>
    <t>GTNT C, Dài = 7,3km, Bn=3m, Bm=2,5</t>
  </si>
  <si>
    <t>Đường bê tông và hệ thống thoát nước bản Noong Ứng, Đường bê tông nội bản Xôm, Trại Giống, Chiềng Chung, Ten Luống, Huổi Cánh, bản Co Chai, bản Sáng, Hồng Khoong xã Thanh An, huyện Điện Biên</t>
  </si>
  <si>
    <t>GTNT cấp C, L= 6,64km, BN=3,5m, Bm-=2,5m, hệ thống thoát nước: 830m, kích thước 50x80, rãnh có nắp đậy; Kè đường bằng bê tông đoạn đường bản sáng giáp với đường đông Điện Biên L=60m, cao 5m</t>
  </si>
  <si>
    <t>Bê tông các tuyến đường bản Na Ten và bản Pá Nậm, Na Có, Na Hai, Thôn 3, thôn 4, thôn 6, thôn 9, bản Na Vai xã Pom Lót, huyện Điện Biên</t>
  </si>
  <si>
    <t>GTNT cấp B, Tổng chiều dài: L = 4.330m, Bn=4m, Bm = 3m</t>
  </si>
  <si>
    <t>Đường bê tông nội đồng từ thôn Duyên Long đến thôn Tân Lập, Từ Quốc Lộ 279 đến khu ruộng Bản Phủ, từ Kênh Đại Thuỷ Nông đến ruộng Noong Bua; Đường BT các tuyến nhánh còn lại của Thôn Duyên Long, Hợp Thành, Tân Lập, Sam Phương Bản Phủ, Noong Bua, Bản Bông, Bản Mớ xã Noong Hẹt xã Noong Hẹt, huyện Điện Biên</t>
  </si>
  <si>
    <t>Tổng chiều dài khoảng 6.950m; Bn = 3,5-4m; Bm = 2,5-3m</t>
  </si>
  <si>
    <t>Đường nội đồng từ nhà ông Xuân đến nhà ông Ban, ông É, ruộng Co sản bản Pom Khoang, xã Thanh Nưa huyện Điện Biên</t>
  </si>
  <si>
    <t>Xã Thanh Nưa</t>
  </si>
  <si>
    <t>Đường cấp IV, L= 1400 m, Bm= 3 m,Bn = 4m</t>
  </si>
  <si>
    <t xml:space="preserve">Lập đồ án quy hoạch xây dựng vùng huyện Điện Biên đến năm 2050 </t>
  </si>
  <si>
    <t>Toàn huyện</t>
  </si>
  <si>
    <t>Bản vẽ đồ án là tỷ lệ 1/25.000; quy mô diện tích khoảng 1.395,99 km²; quy mô dân số khoảng 112.000  người</t>
  </si>
  <si>
    <t>Lập đồ án Quy hoạch chung xây dựng tỷ lệ 1/5.000 Đô thị Bản Phủ, huyện Điện Biên, tỉnh Điện Biên</t>
  </si>
  <si>
    <t>Bản vẽ đồ án là tỷ lệ 1/5.000; quy mô diện tích khoảng 2.855,07 ha; quy mô dân số khoảng 20.000  người</t>
  </si>
  <si>
    <t>II. 2</t>
  </si>
  <si>
    <t>Xã NTM nâng cao, kiểu mẫu</t>
  </si>
  <si>
    <t>Xã Thanh Xương (Nông thôn mới kiểu mẫu)</t>
  </si>
  <si>
    <t>Lĩnh vực văn hoá, thể thao và du lịch</t>
  </si>
  <si>
    <t>Nhà văn hóa bản Pá Cấu xã Thanh Xương, huyện Điện Biên</t>
  </si>
  <si>
    <t>Nhà văn hóa 5 gian và các hạng mục phụ trợ</t>
  </si>
  <si>
    <t>Kiên cố hóa kênh cấp III nối tiếp từ kênh T6 đến đội 4a,8,15 và T6 đến đội 5,4b,8; từ kênh T8a đội 9, đội 11, đội 13, đội 14, đội 16 xã Thanh Xương, huyện Điện Biên</t>
  </si>
  <si>
    <t>Tổng chiều dài toàn tuyến L≈ 7,8 km, kênh mặt cắt (bxh=40x40)cm  (T6 đến đội 4a,8,15 L=2km và T6 đến đội 5,4b,8 L=2,2km)</t>
  </si>
  <si>
    <t>Cầu qua suối khu dân cư bãi rong đội 12 và Bê tông hóa đường giao thông nội đồng từ đội 7 (khu hồ tổng hợp) đến đội Pá Cấu xã Thanh Xương, huyện Điện Biên</t>
  </si>
  <si>
    <t>Cầu BTCT: L≈ 6m, mặt cầu 4 m; đường bê tông L≈ 900m; cống thủy lợi, kè</t>
  </si>
  <si>
    <t>a2</t>
  </si>
  <si>
    <t>Xã Pom Lót (Nông thôn mới kiểu mẫu)</t>
  </si>
  <si>
    <t>Chợ xã Pom Lót, huyện Điện Biên</t>
  </si>
  <si>
    <t>Thiết kế xây dựng mới</t>
  </si>
  <si>
    <t>Cấp phối đường nội đồng thôn 5, thôn 6; đường ra khu sản xuất Bãi màu xã Pom Lót, huyện Điện Biên; Xây dựng Cầu qua suối đi khu sản xuất các bản Na Ten, Na Có, Pá Nậm, đi thao trường bắn xã Pom Lót, huyện Điện Biên</t>
  </si>
  <si>
    <t>L = 2630; Bm=3,0m, Bn = 4m; Cầu bê tông L =10m, Bm = 3,5m</t>
  </si>
  <si>
    <t>Nước sinh hoạt bản Na Hai, xã Pom Lót, huyện Điện Biên</t>
  </si>
  <si>
    <t>Đập đầu mối khoảng B=(5-6)m, bể lọc tại khe Pá Khôm, chiều dài tuyến ống L=5,0km; cấp cho 108 hộ tại bản Na Hai</t>
  </si>
  <si>
    <t>Lĩnh vực Lao động - Thương binh và Xã hội</t>
  </si>
  <si>
    <t>Xây dựng tường bao, đường nội bộ, nhà tâm linh, khu để xe, cổng, hệ thống điện nước khu nghĩa trang trung tâm xã Pom Lót, huyện Điện Biên</t>
  </si>
  <si>
    <t xml:space="preserve"> Tường bao L = 710,  Đường nội bộ L = 480m x BM 3m x H 14cm, miếu thần linh, công trình vệ sinh, hệ thống chiếu sáng, cổng nghĩa trang </t>
  </si>
  <si>
    <t>a3</t>
  </si>
  <si>
    <t>Xã Noong Hẹt (Nông thôn mới kiểu mẫu)</t>
  </si>
  <si>
    <t>Các hạng mục phụ trợ Sân vận động xã Noong Hẹt, huyện Điện Biên</t>
  </si>
  <si>
    <t xml:space="preserve">Gồm Cổng; Hệ thống Nhà vệ sinh; Phòng chờ; bổ sung tường bao, rãnh thoát nước, thiết bị ngoài trời, ... </t>
  </si>
  <si>
    <t>Xây dựng bổ sung 03 điểm tập kết chất thải rắn sinh hoạt trên địa bàn xã Noong Hẹt, huyện Điện Biên</t>
  </si>
  <si>
    <t>03 điểm tập kết chất thải rắn sinh hoạt</t>
  </si>
  <si>
    <t>Xã Thanh Hưng (NTM nâng cao)</t>
  </si>
  <si>
    <t>Nhà văn hoá và các hạng mục phụ trợ thôn Mỹ Hưng và bản Na Khếnh xã Thanh Hưng, huyện Điện Biên</t>
  </si>
  <si>
    <t>Xã Thanh Hưng</t>
  </si>
  <si>
    <t xml:space="preserve">Nhà văn hóa 5 gian và các công trình phụ trợ
Diện tích xây dựng: Sxd = 170,19m2 (01 nhà) 
</t>
  </si>
  <si>
    <t>Hệ thống chiếu sáng điện năng lượng mặt trời đường trục xã, xã Thanh Hưng, huyện Điện Biên</t>
  </si>
  <si>
    <t>Hệ thống chiếu sáng điện năng lượng mặt trời đường trục xã,</t>
  </si>
  <si>
    <t>Kiên cố hoá kênh mương bản Na Khếnh xã Thanh Hưng, huyện Điện Biên</t>
  </si>
  <si>
    <t>L=2,2km, bxh=40x40cm</t>
  </si>
  <si>
    <t>Nâng cấp tuyến đường khu dồn điền đổi thửa xã Thanh Hưng, huyện Điện Biên</t>
  </si>
  <si>
    <t>Đường GTNT cấp C, L=4,2km, Bn=3,5, Bm=2,5m</t>
  </si>
  <si>
    <t>II. 3</t>
  </si>
  <si>
    <t>Xã nông thôn mới</t>
  </si>
  <si>
    <t>Lĩnh vực giáo dục, đào tạo và dạy nghề</t>
  </si>
  <si>
    <t>Xây dựng mô hình giáo dục thể chất cho học sinh rèn luyện thể lực, kĩ năng, sức bền, rãnh thoát nước, cải tạo cảnh quan (đôn vị trí thảm cây cỏ lạc) tại Trường tiểu học xã Pom Lót, huyện Điện Biên</t>
  </si>
  <si>
    <t>Sân vân động, Nhà văn hoá thể thao và các hạng mục phụ trợ của trụ sở UBND xã Thanh An, huyện Điện Biên</t>
  </si>
  <si>
    <t xml:space="preserve"> Sân vận động  Tổng diện tích 8000m2. san gặt nền, tường bao, hệ thống thoát nước, sân khấu ngoài trời; Diện tích xây dựng 608m2; công trình phụ trợ gồm: Gala xe, tách nước, cổng, tường rào, bồn hoa, sân, cột cờ...</t>
  </si>
  <si>
    <t>Nhà văn hoá thể thao xã và các hạng mục phụ trợ xã Thanh Luông, huyện Điện Biên</t>
  </si>
  <si>
    <t>Dự kiến Diện tích xây dựng: Sxd =521m2
 Ssd=349m2</t>
  </si>
  <si>
    <t>Cổng chào xã Noong Luống; Sửa chữa, nâng cấp sân vận động xã Noong Luống, huyện Điện Biên và các hạng mục phụ trợ</t>
  </si>
  <si>
    <t xml:space="preserve">Xây cổng chào, Xây tường rào 300m; xây rãnh thoát nước xung quanh sân 300m, nâng cao mặt sân, xây cổng vận động </t>
  </si>
  <si>
    <t xml:space="preserve">Nhà văn hóa bản Co Nôm, Đại Thành, Thanh Chính, Bản Nôm và các hạng mục phụ trợ, xã Noong Luống, huyện Điện Biên </t>
  </si>
  <si>
    <t>Nhà văn hóa và các công trình phụ trợ bản Ten Luống xã Thanh An, huyện Điện Biên</t>
  </si>
  <si>
    <t xml:space="preserve">Nhà văn hóa 5 gian và các công trình phụ trợ; Diện tích xây dựng: Sxd = 170,19m2 
</t>
  </si>
  <si>
    <t>Nhà văn hóa và các hạng mục phụ trợ bản Yên Cang 2; Nhà bia tưởng niệm các anh hùng liệt sĩ xã Sam Mứn, huyện Điện Biên</t>
  </si>
  <si>
    <t>XD nhà văn hoá 3 gian diện tích Sxd = 108,81 m2; Nhà bia tưởng niệm Diện tích Sxd = 120 m2; Diện tíc Ssd = 60 m2</t>
  </si>
  <si>
    <t>Nhà văn hóa và các hạng mục phụ trợ bản Noong Vai xã Thanh Yên, huyện Điện Biên</t>
  </si>
  <si>
    <t>Nhà sàn, 5 gian   Sxd = 171m2</t>
  </si>
  <si>
    <t>Xây tường rào nhà văn hóa, rãnh thoát nước sân vận động thôn A2, Thanh Sơn xã Noong Luống, huyện Điện Biên</t>
  </si>
  <si>
    <t xml:space="preserve">Xây tường rào 350m; xây rãnh thoát nước xung quanh sân vận động 350m, </t>
  </si>
  <si>
    <t xml:space="preserve">Nhà văn hóa thể thao xã Noong Luống, huyện Điện Biên và các hạng mục phụ trợ </t>
  </si>
  <si>
    <t>Dự kiến Diện tích xây dựng: Sxd =521m2; Ssd=349m2</t>
  </si>
  <si>
    <t>Dụng cụ thể thao ngoài trời, phòng chờ, đặt tại sân vận động và 12 nhà văn hóa thôn, bản xã Pom Lót, huyện Điện Biên</t>
  </si>
  <si>
    <t>Nhà văn hóa xã + Công trình phụ trợ, Sân vận động xã Thanh Nưa huyện Điện Biên</t>
  </si>
  <si>
    <t>Xã Thạnh Nưa</t>
  </si>
  <si>
    <t>Nhà cấp  IV, bê tông mac 175</t>
  </si>
  <si>
    <t>Nhà văn hóa bản Hua Ná, bản Pom Khoang xã Thanh Nưa huyện Điện Biên</t>
  </si>
  <si>
    <t xml:space="preserve"> 02 Nhà cấp  IV, 03 gian 1 nhà</t>
  </si>
  <si>
    <t>Đường giao thông nội bản Trung Tâm, nội bản Ban xã Mường Nhà, huyện Điện Biên</t>
  </si>
  <si>
    <t xml:space="preserve">Đường GTNT cấp C miền núi; L=2km, Bn=3,5m, Bm=2,5m; xây dựng mới 01 cầu qua suối L=12m; Nhánh lên trường tiểu học Mường Nhà, L=80m, Bm=6m; nhánh lên trường THCS, L=90m, Bm=6m; xây dựng mới 01 cầu qua suối L=16m </t>
  </si>
  <si>
    <t>Đường nhánh ngõ bản Bản Mển  xã Thanh Nưa, huyện Điện Biên</t>
  </si>
  <si>
    <t>Đường cấp IV, L= 500 m, Bm= 3 m,Bn = 4m</t>
  </si>
  <si>
    <t xml:space="preserve"> Bê tông cầu qua kênh cấp 1 bản Lé và thôn chế biến xã Thanh Luông, huyện Điện Biên</t>
  </si>
  <si>
    <t>Chiều dài L=9m x6m</t>
  </si>
  <si>
    <t>Bê tông hoá đường nội đồng 05 tuyến các bản; Bê tông hoá đường nội bản Co Mỵ, bản Sam Mứn xã Sam Mứn, huyện Điện Biên</t>
  </si>
  <si>
    <t>GTNT  cấp B, C, L=6,71km, trong đó: (1) từ bờ kè liên Bản Yên - Bản Cang- bản Na Lao L=2,3km; (2) từ nhà ông Thắng ra bờ kè; đoạn từ đường quốc lộ 279C đến giáp trại giam L=1.480m; (3) từ đường quốc lộ 279C đến giáp trại giam L=1.480m, Bn = 4m; Bm = 3m; (4) từ bản Cà Phê đoạn từ đường bê tông bản Chiềng Xôm xã Sam Mứn đến kênh cấp 2  L= 450m; (5) từ bản Hồng Sạt đoạn từ đường bê tông xã Sam Mứn L=700m;  bản Co Mỵ L= 600m; bản Sam Mứn L=300m, Bn=3m; Bm=2,5m</t>
  </si>
  <si>
    <t>Bê tông các tuyến đường liên thôn nội thôn xã Thanh Luông, huyện Điện Biên</t>
  </si>
  <si>
    <t xml:space="preserve">GTNT cấp C, L=2km. Tuyến 1:Từ cầu bản Lé đến giáp đường Thanh Hưng Chiều dài: L = 500 m: Tuyến 2: Bản Pe Luông Chiều dài: L = 400m, Tuyến 3 bản Lọng Tóng: Chiều dài: L = 120 m, tuyến 4 Thôn Thanh Bình B Chiều dài L = 250m, thôn Chế biến L=500m, Bn = 4,5m; Bm = 3,0m, cống hộp 2,5x2,5m thôn Thanh Đông L=13m </t>
  </si>
  <si>
    <t>Rãnh thoát nước đường nội bản Liếng xã Noong Luống, huyện Điện Biên</t>
  </si>
  <si>
    <t>Xây rãnh thoát nước 800m</t>
  </si>
  <si>
    <t>Đường giao thông các bản Phú Ngam, Na Sang 2, Pá Bông, Rãnh thoát nước bản Pá Bông, Thôn Tân Ngam, Thôn Hát Hẹ, Đường đi khu sản xuất bản Pá Bông xã Núa Ngam huyện Điện Biên</t>
  </si>
  <si>
    <t>Bê tông L = 5,9km, Bn = 3-4m; Bm=2,5-3m, Bê tông dày 16cm; Rãnh thoát nước L = 500 m (trong đó: rãnh kín 130m)</t>
  </si>
  <si>
    <t>Đường nội đồng từ nhà ông Khọt ra QL12 bản Tông Khao, xã Thanh Nưa huyện Điện Biên</t>
  </si>
  <si>
    <t>Đường cấp IV, L= 1,100 m, Bm= 3 m,Bn = 4m</t>
  </si>
  <si>
    <t>Đường vào nghĩa địa 2 bản Nà Lốm-bản Giảng - Co Ké, Đường nội đồng từ ruộng ông Tường đến nhà ông Lún bản Nà Lốm xã Thanh Nưa, huyện Điện Biên xã Thanh Nưa huyện Điện Biên</t>
  </si>
  <si>
    <t>Đường cấp IV, L= 1,000 m, Bm= 3 m,Bn = 4m</t>
  </si>
  <si>
    <t>Đường ngõ nội bản bản Hồng Lệnh, Co Pao xã Thanh Nưa, huyện Điện Biên</t>
  </si>
  <si>
    <t>Đường cấp IV, L= 3200 m, Bm= 3 m,Bn = 4m</t>
  </si>
  <si>
    <t>Kênh cấp 3 từ ngã tư nhà ông Hiên Thắng đến khu Máy phay bản Pom Mỏ Thổ xã Thanh Chăn, huyện Điện Biên</t>
  </si>
  <si>
    <t>Kênh cấp 3 từ ngã tư nhà ông Hiên Thắng đến khu Máy phay bản Pom Mỏ Thổ dài 0,7 km</t>
  </si>
  <si>
    <t>Nhánh kênh mương từ nhà ông Kiệu ra nhà ông Tân, Nhánh kênh 3 nhánh từ ruộng nhà ông Hái, Kênh nhánh Na pô, Noong Pinh bản Mển, xã Thanh Nưa huyện Điện Biên</t>
  </si>
  <si>
    <t xml:space="preserve"> L=1.500m, B= 40cm-80 cm ,H = 40-80 cm</t>
  </si>
  <si>
    <t>Nâng cấp tuyến kênh tưới, tiêu từ Quốc lộ 12 đến khu dân cư thôn Bãi Màu; Kiên cố hóa tuyến kênh cấp 3 thôn Yên Trường, thôn Thanh Trường, bản Pa Bói (từ kênh N21 đến suối giữa cánh đồng); Kênh cấp 3 (đoạn từ kênh N21 đến ruộng ông Nắm) xã Thanh Yên, huyện Điện Biên</t>
  </si>
  <si>
    <t>Tổng chiều dài dự kiến 3,5km; kết cấu BTCT; diện tích tưới, tiêu khoảng 120 ha.</t>
  </si>
  <si>
    <t>Kiên cố hóa Kênh tưới tiêu nội đồng bản Bánh, bản Nọng xã Thanh Luông, huyện Điện Biên</t>
  </si>
  <si>
    <t xml:space="preserve"> L= 2km, mặt cắt kênh 50x50cm</t>
  </si>
  <si>
    <t>Thủy lợi bản Ten Luống và kiên cố hóa kênh cấp III thôn Đông Biên 1,2,3 xã Thanh An, huyện Điện Biên</t>
  </si>
  <si>
    <t>Đập dâng 10-12m; kênh tưới khoảng L = 600m; kè bảo vệ kênh; Tưới 5ha; kênh cấp III thôn Đông Biên 1,2,3 chiều dài kênh L≈ 700m, kênh mặt cắt (bxh=40x40)cm</t>
  </si>
  <si>
    <t>Kiên cố hoá tuyến kênh từ bản Thanh Chính dến hồ Hua Ná; tuyến kênh nội đồng các bản: Thanh Chính, Co Luống, Huổi Phúc, xã Noong Luống, huyện Điện Biên</t>
  </si>
  <si>
    <t>(1) Tuyến kênh từ bản Thanh Chính dến hồ Hua Ná: Dài = 1200; rộng = 0,7; cao = 0,8 m; (2) Tuyến kênh nội đồng các bản: Thanh Chính, Co Luống, Huổi Phúc: Dài = 2000; rộng = 0,6; cao = 0,6 m</t>
  </si>
  <si>
    <t>Kè suối chống sạt lở khu dân cư, đất sản xuất bản Phiêng ban xã Thanh An, huyện Điện Biên</t>
  </si>
  <si>
    <t>Tổng chiều dài khoảng 730 m, cao 2,5-3m, Bê tông đá hộc; kè bảo vệ 30 hộ</t>
  </si>
  <si>
    <t>Kiên cố hóa tuyến kênh mương thôn Thanh Bình đến cánh đồng bản Ló và từ kênh thủy nông đến cổng nghĩa trang thôn 13, thôn C1, bản Lé, bản Hong Hin xã Thanh Luông, huyện Điện Biên</t>
  </si>
  <si>
    <t>Chiều dài: L = 3,1km 50x50</t>
  </si>
  <si>
    <t>Đấu nối kênh thủy lợi Hồng Lệnh ra ruộng Co Pao, xã Thanh Nưa, huyện Điện Biên</t>
  </si>
  <si>
    <t xml:space="preserve"> L= 1000m, B= 40cm-80 cm, H = 40-80 cm</t>
  </si>
  <si>
    <t>Các hạng mục phụ trợ UBND xã Núa Ngam, huyện Điện Biên</t>
  </si>
  <si>
    <t>Tường bao L = 180m, Rãnh L = 184m; nhà vệ sinh</t>
  </si>
  <si>
    <t>Đài tưởng niệm và các hạng mục phụ trợ xã Thanh Yên, huyện Điện Biên</t>
  </si>
  <si>
    <t>Xây nhà cấp 4 diện tích 200m2 (rộng 10mx20m dài)</t>
  </si>
  <si>
    <t>Đài tưởng niệm và các hạng mục phụ trợ xã Noong Luống, huyện Điện Biên</t>
  </si>
  <si>
    <t>Đất quy hoạch cạnh trụ đất trụ sở UBND xã khoảng 300m2</t>
  </si>
  <si>
    <t>Đường GT Tìa Mùng – Huổi Va B, xã Háng Lìa</t>
  </si>
  <si>
    <t>5,5 km GTNT cấp C</t>
  </si>
  <si>
    <t>Nâng cấp Đường từ đỉnh đèo Keo Lôm đi bản Huổi Xa 1, 2, xã Keo Lôm</t>
  </si>
  <si>
    <t>10 km GTNT cấp C</t>
  </si>
  <si>
    <t>Đường bê tông từ nga ba trường THCS đến bản Tìa Dình 1,2, xã Tìa Dình</t>
  </si>
  <si>
    <t>2,5 km GTNT cấp C</t>
  </si>
  <si>
    <t>Đường GT Trống Giông A, B – Tào Xa A, B, xã Phì Nhừ</t>
  </si>
  <si>
    <t>4,3 km GTNT cấp C</t>
  </si>
  <si>
    <t>Nâng cấp Đường vào bản Xi Cơ, xã Keo Lôm</t>
  </si>
  <si>
    <t>Sân thể thao xã Tìa Dình</t>
  </si>
  <si>
    <t>Sân thể thao xã Xa Dung</t>
  </si>
  <si>
    <t>Sân thể thao xã Luân Giói</t>
  </si>
  <si>
    <t>Sân thể thao xã Keo Lôm</t>
  </si>
  <si>
    <t>Nâng cấp đường giao thông liên bản Bó Mạy - bản Mới và kết nối thị trấn Mường Ảng</t>
  </si>
  <si>
    <t>Đường giao thông nông thôn (kết hợp Cấp B và C): L = 2,3 tại bản Bó Mạy và Bản Mới</t>
  </si>
  <si>
    <t>Nâng cấp đường giao thông nội bản Na Luông, Tin Tốc, Lé, Co Hắm, xã Ăng Nưa</t>
  </si>
  <si>
    <t>Đường giao thông nông thôn (loại C) L = 4,6 km tại các bản Na Luông, Tin Tốc, Co Hắm, và Lé thuộc xã Ẳng Nưa</t>
  </si>
  <si>
    <t>Nâng cấp đường giao thông liên bản Tin Tốc - Co Sáng, xã Ẳng Nưa</t>
  </si>
  <si>
    <t>Đường giao thông nông thôn (loại C) L =  2,7 km; giao thông nông thôn tại bản Tin Tốc và bản Co Sáng thuộc xã Ẳng Nưa</t>
  </si>
  <si>
    <t>Nhà văn hóa tại các bản Na Luông, Củ và Mới, xã Ẳng Nưa</t>
  </si>
  <si>
    <t>Xây dựng 3 nhà văn hóa tại các bản Na Luông, Củ, và Mới thuộc xã Ẳng Nưa; Mỗi nhà văn hóa 180 chỗ ngồi</t>
  </si>
  <si>
    <t>Nâng cấp đường giao thông bản Kéo Nánh và bản Hồng Sọt, xã Búng Lao</t>
  </si>
  <si>
    <t>L = 4,5 km bao gồm các tuyến đường giao thông nông thôn loại C và D tại xã bản Kéo Nánh và bản Hồng Sọt</t>
  </si>
  <si>
    <t>Đường giao thông nội bản Huổi Lụ 3, xã Pá Mỳ</t>
  </si>
  <si>
    <t>Nâng cấp nước sinh hoạt bản Leng Su Sìn</t>
  </si>
  <si>
    <t>64 hộ</t>
  </si>
  <si>
    <t>Nâng cấp nước sinh hoạt bản Gia Chứ</t>
  </si>
  <si>
    <t>28 hộ</t>
  </si>
  <si>
    <t>Nâng cấp NSH bản Vang Hồ, xã Nậm Vì (cấp nước cho 150 hộ)</t>
  </si>
  <si>
    <t>150 hộ</t>
  </si>
  <si>
    <t>Nâng cấp sửa chữa công trình nước sinh hoạt bản Huổi Chạ 1 và 2</t>
  </si>
  <si>
    <t xml:space="preserve">Nước sinh hoạt bản Bản Nậm Hính 1, xã Huổi Lếch </t>
  </si>
  <si>
    <t>32 hộ</t>
  </si>
  <si>
    <t>Kiên cố hóa kênh mương nội đồng Thủy lợi Huổi Thanh 2 và Huổi Thanh 1</t>
  </si>
  <si>
    <t>60 ha</t>
  </si>
  <si>
    <t>Xã Mường Mươn</t>
  </si>
  <si>
    <t>Đường bê tông, ngõ xóm các bản Mường Mươn I, Mường Mươn II, Huổi Vang, Púng Giắt I, Púng Giắt II, xã Mường Mươn</t>
  </si>
  <si>
    <t>xã Mường Mươn</t>
  </si>
  <si>
    <t>Chiều dài 4 km, rộng 2,5m</t>
  </si>
  <si>
    <t>Nhà Văn hóa các bản Huổi Cang; Mường Anh 2; Huổi Đáp, xã  Pa Ham</t>
  </si>
  <si>
    <t xml:space="preserve"> xã  Pa Ham</t>
  </si>
  <si>
    <t>3 nhà VH, 80 chỗ ngồi</t>
  </si>
  <si>
    <t xml:space="preserve">Đường trục chính nhánh 2; ngõ xóm và ra khu sản xuất bản Huổi Đáp </t>
  </si>
  <si>
    <t>Trục chính dài 1km, rộng 3m; ngõ xóm dài 800m, rộng 2,5m; ra khu sản xuất dài 1,6km rộng 2,5m</t>
  </si>
  <si>
    <t>Nhà văn hóa các bản Nậm Piền, Nậm Cang, Đán Đanh, Púng Trạng</t>
  </si>
  <si>
    <t>1 nhà 150 chỗ ngồi; 1 nhà 100 chỗ ngồi; 2 nhà 80 chỗ ngồi</t>
  </si>
  <si>
    <t>Đường trục chính nhóm Háng Go- Háng Giàng Dính, bản Dế Da, Sá Tổng</t>
  </si>
  <si>
    <t>L= 3,5 km; rộng 3m</t>
  </si>
  <si>
    <t>Nhà văn hóa các bản Hừa Ngài; Ha Là Chủ A; Há Là Chủ B</t>
  </si>
  <si>
    <t>xã Hừa Ngài</t>
  </si>
  <si>
    <t>3 nhà VH 80 chỗ ngồi</t>
  </si>
  <si>
    <t>Đường bê tông vào nhóm hộ Tìa Chớ và khu sản xuất bản Há Là Chủ B, Hừa Ngài</t>
  </si>
  <si>
    <t>Chiều dài 2,5km, rộng 2,5 m</t>
  </si>
  <si>
    <t>Xã Ma Thì hồ</t>
  </si>
  <si>
    <t>Đường bê tông ngõ xóm bản Ma Thì Hồ 2, xã Ma Thì Hồ</t>
  </si>
  <si>
    <t>xã Ma Thì Hồ</t>
  </si>
  <si>
    <t>Chiều dài 6,7 km, rộng 2,5m</t>
  </si>
  <si>
    <t>Nhà văn hóa các bản Ca Dính Nhè, xã Huổi Lèng</t>
  </si>
  <si>
    <t>xã Huổi Lèng</t>
  </si>
  <si>
    <t xml:space="preserve">1 nhà văn hóa 80 chỗ </t>
  </si>
  <si>
    <t>Nhà văn hóa bản Lùng Thàng 1, Lùng Thàng 2, Huổi Mí 2, Pa Soan 1, xã Huổi Mí</t>
  </si>
  <si>
    <t>5 nhà Văn hóa 80 chỗ ngồi</t>
  </si>
  <si>
    <t>Nhà văn hóa bản Huổi Xuân, Huổi Ít, Pa Ít,Pa Soan 2, xã Huổi Mí</t>
  </si>
  <si>
    <t>4 nhà Văn hóa 80 chỗ ngồi</t>
  </si>
  <si>
    <t>Xã Mường Đun</t>
  </si>
  <si>
    <t>Nhà văn hoá bản Đun, xã Mường Đun</t>
  </si>
  <si>
    <t>Bản Đun</t>
  </si>
  <si>
    <t>165 hộ</t>
  </si>
  <si>
    <t>Nhà văn hoá Đun Nưa,  xã Mường Đun</t>
  </si>
  <si>
    <t>Thôn Đun Nưa</t>
  </si>
  <si>
    <t>Nhà văn hoá Nà Xa,  xã Mường Đun</t>
  </si>
  <si>
    <t>Thôn Nà Xa</t>
  </si>
  <si>
    <t>90 hộ</t>
  </si>
  <si>
    <t>Nâng cấp tuyến đường nội thôn Bản Túc (từ cổng văn hoá thôn đến nhà ông Giàng A Chinh), xã Mường Đun</t>
  </si>
  <si>
    <t>Bản Túc</t>
  </si>
  <si>
    <t>Nâng cấp tuyến đường nội thôn Đề Tâu (từ nhà ông Giúp đến nhà ông Khua), xã Mường Đun</t>
  </si>
  <si>
    <t>Sửa chữa nhà văn hoá Bản Túc, xã Mường Đun</t>
  </si>
  <si>
    <t>47 hộ</t>
  </si>
  <si>
    <t>Nước sinh thoạt thôn Bản Kép, xã Mường Đun</t>
  </si>
  <si>
    <t>Bản Kép</t>
  </si>
  <si>
    <t>92 hộ dân</t>
  </si>
  <si>
    <t>Sân vận động xã Mường Đun</t>
  </si>
  <si>
    <t>Trung tâm văn hóa - Thể thao xã Mường Đun</t>
  </si>
  <si>
    <t>Nâng cấp tuyến đường nội thôn Đun Nưa (từ nhà ông Xôm đến nhà ông Nghín; từ nhà ông Vinh đến Phai Ỏm), xã Mường Đun</t>
  </si>
  <si>
    <t>2,2km</t>
  </si>
  <si>
    <t>Nâng cấp tuyến đường nội thôn Đề Tâu (từ nhà ông Tẩn A San đến nhà ông Chảo Lìn Tăng), xã Mường Đun</t>
  </si>
  <si>
    <t>Thôn Đề Tâu</t>
  </si>
  <si>
    <t>Kè chống sạt lở suối Bản Đun (từ nhà ông Lò Văn Chắn đến Nong Pô), xã Mường Đun</t>
  </si>
  <si>
    <t>Xã Tủa Thàng</t>
  </si>
  <si>
    <t xml:space="preserve">Sửa chữa, nâng cấp nước sinh hoạt thôn Phi Giàng 2, xã Tủa Thàng </t>
  </si>
  <si>
    <t>Thôn Phi Giàng 2</t>
  </si>
  <si>
    <t>Nước sinh hoạt thôn Đề Chu, xã Tủa Thàng</t>
  </si>
  <si>
    <t>Thôn Đề Chu</t>
  </si>
  <si>
    <t xml:space="preserve"> Nhà văn hoá thôn Tà Huổi Tráng 1, xã Tủa Thàng</t>
  </si>
  <si>
    <t>Thôn Tà Huổi Tráng 1</t>
  </si>
  <si>
    <t>Nâng cấp sửa chữa tuyến đường nội thôn Tủa Thàng, xã Tủa Thàng</t>
  </si>
  <si>
    <t>Thôn Tủa Thàng</t>
  </si>
  <si>
    <t xml:space="preserve"> Nước sinh hoạt cụm Khó Nhè,  Thôn Tà Huổi Tráng 1, xã Tủa Thàng</t>
  </si>
  <si>
    <t>Đầu tư xây dựng mới tuyến đường nội thôn Phi Giàng 2 (từ nhà ông Sùng A Sang đến nhà ông Hạng Nhè Chông), xã Tủa Thàng</t>
  </si>
  <si>
    <t>800m</t>
  </si>
  <si>
    <t>Thủy lợi thôn Đề Chu 2, xã Tủa Thàng</t>
  </si>
  <si>
    <t>Đường ra khu sản xuất thôn Làng Vùa (từ Đợ Khua Dùa đến Dê Dàng), xã Tủa Thàng</t>
  </si>
  <si>
    <t>Thôn Làng Vùa</t>
  </si>
  <si>
    <t>2,5 km</t>
  </si>
  <si>
    <t>Đường ra khu sản xuất thôn Đề Chu (từ Đở Trí Khơ đến Hán Màng), xã Tủa Thàng</t>
  </si>
  <si>
    <t>Xã Mường Báng</t>
  </si>
  <si>
    <t>Nâng cấp tuyến đường ra khu sản xuất thôn Háng Tơ Mang (từ điểm Trường Mầm non thôn xuống sông Nậm Mức), xã Mường Báng</t>
  </si>
  <si>
    <t>Thôn Háng Tơ Mang</t>
  </si>
  <si>
    <t>8km</t>
  </si>
  <si>
    <t>Nâng cấp tuyến đường nội thôn Háng Trở (từ nhà ông Tình đến đường bê tông thôn), xã Mường Báng</t>
  </si>
  <si>
    <t>Thôn Háng Trở</t>
  </si>
  <si>
    <t>Nâng cấp tuyến đường nội thôn Pú Ôn (từ nhà ông Dũng đến nhà ông Minh), xã Mường Báng</t>
  </si>
  <si>
    <t>Thôn Pú Ôn</t>
  </si>
  <si>
    <t>0,8km</t>
  </si>
  <si>
    <t>Nâng cấp tuyến đường nội thôn Phai Tùng (từ nhà văn hóa thôn đến nhà ông Mào Văn Duyên), xã Mường Báng</t>
  </si>
  <si>
    <t>Thôn Phai Tung</t>
  </si>
  <si>
    <t>Nâng cấp tuyến đường nội thôn Háng Trờ (từ đường bê tông đến đường trục chính thôn), xã Mường Báng</t>
  </si>
  <si>
    <t>Cầu qua suối Nậm Pai, bản Nà Sự, xã Chà Nưa</t>
  </si>
  <si>
    <t>Xã Chà Nưa</t>
  </si>
  <si>
    <t>Chiều dài cầu dự kiến 90m</t>
  </si>
  <si>
    <t>Nhà Văn hóa bản Cấu, xã Chà Nưa</t>
  </si>
  <si>
    <t>Quy mô nhà văn hóa 80 chỗ</t>
  </si>
  <si>
    <t>Thuỷ lợi Nà Chum bản Nà Cang, xã Chà Nưa</t>
  </si>
  <si>
    <t>Làm mới đầu mối, tuyến kênh 2 km, hạng mục trên tuyến</t>
  </si>
  <si>
    <t>Nhà Văn hóa xã Chà Nưa</t>
  </si>
  <si>
    <t>Quy mô nhà văn hóa 200 chỗ</t>
  </si>
  <si>
    <t>Sửa chữa, nâng cấp đường nội bản các bản: Nà Cang; Nà Sự; Nà Ín; Cấu</t>
  </si>
  <si>
    <t>Đầu tư theo quy mô đường GTNT C với chiều dài khoảng 6,0km, kết cấu mặt đường bê tông xi măng. Hệ thống thoát nước dọc, thoát nước ngang đầy đủ, hoàn chỉnh.</t>
  </si>
  <si>
    <t>Đường nội đồng Nà Làn, bản Nà Ín; Nà Su, bản Cấu xã Chà Nưa</t>
  </si>
  <si>
    <t>Đầu tư theo quy mô đường GTNT C với chiều dài khoảng 5,0km, kết cấu mặt đường bê tông xi măng. Hệ thống thoát nước dọc, thoát nước ngang đầy đủ, hoàn chỉnh.</t>
  </si>
  <si>
    <t>Đường vào khu sản xuất bản Pa Có, xã Chà Nưa</t>
  </si>
  <si>
    <t>Nội dung thành phần số  02: Phát triển hạ tầng kinh tế - xã hội, cơ bản đồng bộ, hiện đại, đảm bảo kết nối nông thôn - đô thị và kết nối các vùng miền.</t>
  </si>
  <si>
    <t>Nhà văn hóa - thể thao các bản: bản Nà Đắng, bản Thớ Tỷ, bản Phình Cứ, bản Kể Cải - xã Ta Ma</t>
  </si>
  <si>
    <t>Bản Nà Đắng, bản Thớ Tỷ, bản Phình Cứ, bản Kể Cải</t>
  </si>
  <si>
    <t>Xây dựng 04 nhà văn hóa kết hợp với nhà thể thao DTxd = 200m2 mỗi nhà cho các bản Nà Đắng, Thớ Tỷ, Phình Cứ, Kể Cải. Các hạng mục phụ trợ khác: Nhà vệ sinh, cổng, tường rào, sân bê tông...</t>
  </si>
  <si>
    <t>Nhà văn hóa - thể thao các bản: Phảng Củ, Háng Chua, Phiêng Cải, Háng Khúa, Phình Sáng, Khua Trá - xã Phình Sáng</t>
  </si>
  <si>
    <t>Bản Phảng Củ, bản Háng Chua, bản Phiêng Cải, bản Háng Khúa, bản Phình Sáng, bản Khua Trá</t>
  </si>
  <si>
    <t>Xây dựng 06 nhà văn hóa kết hợp với nhà thể thao DTxd = 200m2 mỗi nhà cho các bản Phảng Củ, Háng Chua, Phiêng Cải, Háng Khúa, Phình Sáng, Khua Trá. Các hạng mục phụ trợ khác: Nhà vệ sinh, cổng, tường rào, sân bê tông...</t>
  </si>
  <si>
    <t>Nhà văn hóa - thể thao các bản: Hua Sa A, Háng Tầu, Sông Ia, Tỏa Tình, Chế Á, bản Lồng - xã Tỏa Tình</t>
  </si>
  <si>
    <t>Bản Hua Sa A, bản Háng Tầu, bản Sông Ia, bản Tỏa Tình, bản Chế Á, bản Lồng</t>
  </si>
  <si>
    <t>- Xây dựng 05 nhà văn hóa kết hợp nhà thể thao DTxd = 200m2 mỗi nhà cho các bản Hua Sa A, bản Háng Tầu, bản Tỏa Tình, bản Chế Á, bản Lồng. Các hạng mục phụ trợ khác: Nhà vệ sinh, cổng, tường rào, sân bê tông...
- Xây dựng 01 nhà văn hóa DTxd = 100 m2 cho bản Sông Ia. Các hạng mục phụ trợ  khác: Nhà vệ sinh, cổng, tường rào, sân bê tông...</t>
  </si>
  <si>
    <t>Nhà văn hóa các bản: Che Phai 1, Che Phai 2, Kép, Ly Xôm, Dửn - xã Chiềng Sinh; bản Hả, Hong Lực, Nà Sáy 2, Huổi Sáy - xã Nà Sáy</t>
  </si>
  <si>
    <t>xã Chiềng Sinh- xã Nà Sáy</t>
  </si>
  <si>
    <t>Xây dựng 05 nhà văn hóa kết hợp với nhà thể thao DTxd= 200m2 cho các bản. Xây dựng các hạng mục phụ trợ khác: Nhà vệ sinh, cổng, tường rào, sân bê tông…</t>
  </si>
  <si>
    <t>Nhà văn hóa các bản: Cộng, Bó, Nôm, Chăn, Hua Nạ, Hua Chăn, Phang xã Chiềng Đông</t>
  </si>
  <si>
    <t>Xây dựng 07 nhà văn hóa kết hợp với nhà thể thao DTxd= 200m2 cho các bản. Xây dựng các hạng mục phụ trợ khác: Nhà vệ sinh, cổng, tường rào, sân bê tông…</t>
  </si>
  <si>
    <t>Nhà văn hóa các bản: Khong Tở, Khong Nưa, Phai Mướng, Nôm, Huổi Nôm, Hua Sát</t>
  </si>
  <si>
    <t>Xây dựng 04 nhà văn hóa kết hợp với nhà thể thao DTxd= 200m2 cho các bản Khong Tở, Khong Nưa, Phai Mướng, Nôm. Xây dựng các hạng mục phụ trợ khác: Nhà vệ sinh, cổng, tường rào, sân bê tông…
 - Xây dựng 01 nhà văn hóa Sxd=100m2 cho bản Huổi Nôm, Hua Sát; các hạng mục phụ trợ khác: Nhà vệ sinh, cổng, tường rào, sân bê tông...</t>
  </si>
  <si>
    <t>Nhà văn hóa các bản: Hốc Chứn, Yên, Đông Thấp, Thẩm Xả - xã Mường Thín; bản Huổi Cáy, Chiềng Ban, Phiêng Pẻn, Co En - xã Mùn Chung</t>
  </si>
  <si>
    <t>xã Mường Thín - Mùn Chung</t>
  </si>
  <si>
    <t>- Xây dựng 04 nhà văn hóa kết hợp với nhà thể thao DTxd= 200m2 cho các bản Hốc Chứn, Yên, Đông Thấp. Xây dựng các hạng mục phụ trợ khác: Nhà vệ sinh, cổng, tường rào, sân bê tông…
 - Xây dựng 01 nhà văn hóa Sxd=100m2 cho bản Thẩm Xả; các hạng mục phụ trợ khác: Nhà vệ sinh, cổng, tường rào, sân bê tông...</t>
  </si>
  <si>
    <t>Nhà văn hóa các bản: Pá Tong, Nậm Bay, Co Phát, Nong Tóng, Co Muông</t>
  </si>
  <si>
    <t>xã Nà Tòng</t>
  </si>
  <si>
    <t>Xây dựng 05 nhà văn hóa kết hợp với nhà thể thao DTxd= 200m2 cho các bản Pá Tong, Nậm Bay, Co Phát, Nong Tóng, Co Muông. Xây dựng các hạng mục phụ trợ khác: Nhà vệ sinh, cổng, tường rào, sân bê tông…</t>
  </si>
  <si>
    <t>Cứng hóa các tuyến đường giao thông nội bản các bản xã Lay Nưa</t>
  </si>
  <si>
    <t>UBND xã Lay Nưa</t>
  </si>
  <si>
    <t>Lĩnh vực Tài nguyên và môi trường</t>
  </si>
  <si>
    <t>Đường nước sạch các bản xã Lay Nưa giai đoạn II</t>
  </si>
  <si>
    <t>Kiên cố hóa hệ thống kênh mương tưới tiêu nội đồng các bản xã Lay Nưa</t>
  </si>
  <si>
    <t>Hệ thống điện chiếu sáng trên các trục đường công cộng các bản xã Lay Nưa</t>
  </si>
  <si>
    <t>I.1</t>
  </si>
  <si>
    <t>Trường Cao đẳng KTKT</t>
  </si>
  <si>
    <t xml:space="preserve">Dự án: Cải tạo, sửa chữa nhà thực hành, Khu ký túc xá cho sinh viên Lào và hạng mục phụ trợ Trường Cao đẳng Kinh tế - Kỹ thuật Điện Biên </t>
  </si>
  <si>
    <t>Cải tạo, sửa chữa nhà làm việc số 1, 2 Trường Cao đẳng Kinh tế - Kỹ thuật Điện Biên</t>
  </si>
  <si>
    <t>Nhà thực hành cho các ngành, nghề  Trường Cao đẳng Kinh tế - Kỹ thuật Điện Biên</t>
  </si>
  <si>
    <t>Dự án: Trại thí nghiệm thực hành Trường Cao đẳng Kinh tế - Kỹ thuật Điện Biên</t>
  </si>
  <si>
    <t>CÁC HUYỆN</t>
  </si>
  <si>
    <t>Dự án khởi công mới/thực hiện giai đoạn 2026-2030</t>
  </si>
  <si>
    <t>Đầu tư xây dựng,cải tạo, nâng cấp cơ sở vật chất trường THPT Chà Cang, huyện Nậm Pồ</t>
  </si>
  <si>
    <t>H. Nậm Pồ</t>
  </si>
  <si>
    <t>Xây mới: Nhà đa năng, nhà bếp, nhà ăn, 05 phòng bộ môn, 06 phòng nghỉ giáo viên, 12 phòng nội trú, 6 phòng công vụ, 10 phòng tắm, 12 phòng vê sinh, tường bao, nhà bảo vệ, kè đá, sân trường, gara xe. Hê thống PCCC</t>
  </si>
  <si>
    <t>Sở GD&amp;ĐT đề nghị</t>
  </si>
  <si>
    <t>Bổ sung cơ sở vật chất trường THPT Nậm Pồ</t>
  </si>
  <si>
    <t>GPMB 7.000m2; Nhà đa năng; 30 phòng nội trú; 07 phòng học, 05 phòng bộ môn; 10 phòng công vụ; WC cho học sinh nội trú, ga ga xe và các hạng mục phụ trợ</t>
  </si>
  <si>
    <t>Đường Hô Hài  xã Chà Cang- Nậm Đích, xã Chà Nưa</t>
  </si>
  <si>
    <t>Xã Chà Cang, Chà Nưa</t>
  </si>
  <si>
    <t>San nền, đầu tư cơ sở hạ tầng kỹ thuật khu dân cư khu trung tâm hành chính huyện Nậm Pồ</t>
  </si>
  <si>
    <t>Trung tâm huyện</t>
  </si>
  <si>
    <t>San nền khu dân cư với diện tích khoảng 9,8ha; Đầu tư cơ sở hạ tầng khu dân cư, hệ thống thoát nước</t>
  </si>
  <si>
    <t>San nền, đầu tư cơ sở hạ tầng Sân vận động, Công viên cây xanh, đường dạo khu trung tâm hành chính huyện Nậm Pồ</t>
  </si>
  <si>
    <t>San nền với diện tích khoảng 6,4ha; Xây mới sân vận động, công viên cây xanh và các hạng mục phụ trợ</t>
  </si>
  <si>
    <t>Cầu Nậm Hằng và đường đầu nối vào cầu, xã Chà Tở đi xã Nậm Khăn, huyện Nậm Pồ</t>
  </si>
  <si>
    <t>Chà Tở</t>
  </si>
  <si>
    <t>Chiều dài cầu dự kiến L=90m; đường  đầu tư theo quy mô đường GTNT B với chiều dài khoảng 0,5km, kết cấu mặt đường bê tông xi măng. Hệ thống thoát nước dọc, thoát nước ngang đầy đủ, hoàn chỉnh.</t>
  </si>
  <si>
    <t>Đầu tư theo quy mô đường GTNT A với chiều dài khoảng 1,0km, kết cấu mặt đường bê tông xi măng. Hệ thống thoát nước dọc, thoát nước ngang đầy đủ, hoàn chỉnh.</t>
  </si>
  <si>
    <t>Đầu tư xây dựng, bổ sung cơ sở vật chất Trường THCS và THPT Tả Sìn Thàng</t>
  </si>
  <si>
    <t>Đầu tư xây dựng,cải tạo, nâng cấp cơ sở vật chất Trường THPT Tủa Chùa</t>
  </si>
  <si>
    <t>Xây mới nhà ban giám hiệu, đầu tư bổ sung hệ thống PCCC; cải tạo, nâng cấp, sửa chữa 02 nhà lớp học, nhà đa năng và hạng mục phụ trợ</t>
  </si>
  <si>
    <t>Nâng cấp tuyến đường liên xã (từ Củ Dỉ Sang, xã Tả Phìn đến Lầu Câu Phình, xã Lao Xả Phình), huyện Tủa Chùa</t>
  </si>
  <si>
    <t>Các xã: Tả Phìn, Lao Xả Phình</t>
  </si>
  <si>
    <t>Đường giao thông liên xã Trung Thu - Tả Phìn, huyện Tủa Chùa</t>
  </si>
  <si>
    <t>Các xã: Trung Thu, Tả Phìn</t>
  </si>
  <si>
    <t>9,2km</t>
  </si>
  <si>
    <t>Đầu tư xây dựng mở mới tuyến đường và các hạng mục phụ trợ hang động Pê Răng Ky, xã Huổi Só</t>
  </si>
  <si>
    <t>1,5 km và phụ trợ</t>
  </si>
  <si>
    <t>Nước sinh hoạt trung tâm xã Sính Phình và các bản lân cận, xã Sính Phình</t>
  </si>
  <si>
    <t>400 hộ dân</t>
  </si>
  <si>
    <t>Nước sinh hoạt thôn Tủa Thàng, xã Tủa Thàng</t>
  </si>
  <si>
    <t>Hồ treo chứa nước sinh hoạt thôn Mảng Chiềng, xã Sín Chải</t>
  </si>
  <si>
    <t>20.000m3</t>
  </si>
  <si>
    <t>xã Mường Đun</t>
  </si>
  <si>
    <t>Đầu tư xây dựng mới tuyến đường liên xã (từ thôn Páo Tỉnh Làng 2, xã Tả Sìn Thàng đến Can Hồ, xã Huổi Só), xã Tả Sìn Thàng</t>
  </si>
  <si>
    <t>25km</t>
  </si>
  <si>
    <t>Nâng cấp bê tông đường từ Páo Tỉnh Làng 1 đi Phàng Mủ Phình, xã Tả Sìn Thàng</t>
  </si>
  <si>
    <t>Cải tạo, nâng cấp tuyến đường liên xã (ngã ba Tả Sìn Thàng - Lao Xả Phình), huyện Tủa Chùa</t>
  </si>
  <si>
    <t>Các xã: Tả Sìn Thàng, Lao Xả Phình</t>
  </si>
  <si>
    <t>Cải tạo, nâng cấp tuyến đường liên xã (Trung Thu - Lao Xả Phình), huyện Tủa Chùa</t>
  </si>
  <si>
    <t>Các xã: Trung Thu, Lao Xả Phình</t>
  </si>
  <si>
    <t>Nâng cấp tuyến đường liên xã (từ Tỉnh B, xã Xá Nhè đến xã Phình Sáng, huyện Tuần Giáo), xã Xá Nhè</t>
  </si>
  <si>
    <t>Đầu tư xây dựng mới tuyến đường nội thôn Phi Giàng 1 (từ Chế Ca đến Hán Di), xã Tủa Thàng</t>
  </si>
  <si>
    <t>Đầu tư xây dựng mở mới tuyến đường và các hạng mục phụ trợ hang động Chua Po, xã Lao Xả Phình</t>
  </si>
  <si>
    <t>500m và phụ trợ</t>
  </si>
  <si>
    <t>Đầu tư xây dựng mới tuyến đường nội thôn Làng Vùa (từ đường trục thôn Làng Vùa - nhà ông Giàng A Sử - Đợ Khua Dùa vào thôn Tủa Thàng), xã Tủa Thàng</t>
  </si>
  <si>
    <t>Nước sinh hoạt các thôn Phai Tung, Tiên Phong, xã Mường Báng</t>
  </si>
  <si>
    <t>200 hộ dân</t>
  </si>
  <si>
    <t xml:space="preserve">Duy tu, sửa chữa các tuyến đường nội thôn trên địa bàn xã Mường Báng </t>
  </si>
  <si>
    <t>20km</t>
  </si>
  <si>
    <t>Đầu tư xây dựng bến thuyền thôn Nậm Bành, xã Huổi Só</t>
  </si>
  <si>
    <t>Đầu tư xây dựng bến thuyền thôn Huổi Só 2, xã Huổi Só</t>
  </si>
  <si>
    <t>Đầu tư xây dựng,cải tạo, nâng cấp cơ sở vật chất trường PTDTNT THPT huyện Mường Ảng</t>
  </si>
  <si>
    <t>H. Mường Ảng</t>
  </si>
  <si>
    <t>Đền bù giải phóng mặt bằng, san nền, kè đá, hàng rào, 04 phòng học, 12 phòng ở nội trú, 02 nhà vệ sinh, nhà tắm, bể nước mở rộng nhà ăn, nhà bếp, phòng học bộ môn 03 phòng</t>
  </si>
  <si>
    <t>Đầu tư xây dựng,cải tạo, nâng cấp cơ sở vật chất Trường THPT Mường Ảng</t>
  </si>
  <si>
    <t>Xây mới nhà ban giám hiệu, sửa chữa nhà các nhà lớp học và hạng mục phụ trợ</t>
  </si>
  <si>
    <t>Huyện đề xuất</t>
  </si>
  <si>
    <t>Trường tiểu học thị trấn Mường Ảng</t>
  </si>
  <si>
    <t>Xây tại vị trí mới 1,2ha</t>
  </si>
  <si>
    <t>Sân vận động xã Nặm Lịch</t>
  </si>
  <si>
    <t>Diện tích 1,01ha</t>
  </si>
  <si>
    <t>Nâng cấp, cải tạo sân vân động thị trấn Mường Ảng</t>
  </si>
  <si>
    <t>S = 0,65ha (cải tạo nâng cấp các hạng mục: rãnh thoát nước, đường nội bộ, hàng rào, mặt cỏ nhân tạo, ...)</t>
  </si>
  <si>
    <t>Hạng mục phòng cháy chữa cháy và hạ tầng phụ trợ: Xây dựng hệ thống phòng cháy chữa cháy (PCCC) bao gồm: bể nước PCCC, nhà để máy bơm, hệ thống PCCC hoàn chỉnh. Xây dựng nhà vệ sinh 02 tầng với 18 chỗ ngồi. Lát sân trường diện tích 2000 m². Xây dựng các bồn hoa (tổng cộng 20 bồn) và các công trình cảnh quan phụ trợ khác.
Hạng mục lớp học và phòng công vụ: Xây mới 01 nhà lớp học gồm 02 phòng tại Trường Mầm non cơ sở 2 xã Búng Lao. Xây dựng nhà lớp học 01 phòng tại điểm trường bản Pá Sáng, kèm phòng công vụ. Tổng diện tích lát gạch sân trường là 300 m².Các hạng mục phụ trợ: Hoàn thiện sân bê tông, xây dựng tường bao quanh trường học.;Xây dựng cổng trường, lắp đặt hệ thống nhà vệ sinh (tại điểm trường bản Pá Sáng với 04 chỗ ngồi).</t>
  </si>
  <si>
    <t>Xây dựng và nâng cấp các hạng mục phụ trợ và cơ sở hạ tầng tại các trường học xã Xuân  Lao</t>
  </si>
  <si>
    <t>Xây dựng và nâng cấp các hạng mục phụ trợ và cơ sở hạ tầng tại các trường học xã Mường Lạn</t>
  </si>
  <si>
    <t>Nhà lớp học bộ môn 06 phòng 02 tầng; Bể nước PCCC, nhà để máy bơm, hệ thống PCCC; Các hạng mục phụ trợ đổ BT sân 1000m2, xây bồn hoa; Nhà lớp học bộ môn 06 phòng 02 tầng; Bể nước PCCC, nhà để máy bơm, hệ thống PCCC; Các hạng mục phụ trợ…</t>
  </si>
  <si>
    <t>Xây dựng nhà lớp học và các phòng hành chính tại Trường Mầm non xã Ẳng Tở:Nhà lớp học 02 tầng và các phòng hành chính; Hệ thống PCCC đồng bộ với bể nước PCCC, nhà để máy bơm.Hạng mục phụ trợ: lát sân 800m², cổng, hàng rào, và bồn hoa.Xây dựng nhà lớp học và các hạng mục phụ trợ tại Điểm trường bản Thộ, Trường PTDTBT Tiểu học Bản Bua:Nhà lớp học 01 phòng và phòng công vụ giáo viên.Hạng mục phụ trợ: nhà vệ sinh, cổng, hàng rào, sân bê tông.Xây dựng hệ thống PCCC và các hạng mục phụ trợ tại Trường THCS xã Ẳng Tở:Hệ thống PCCC hoàn chỉnh.Hạng mục phụ trợ: lát sân 2.500m², hệ thống bồn hoa</t>
  </si>
  <si>
    <t>Sân vận động xã Mường Đăng</t>
  </si>
  <si>
    <t>Sân vận động xã Ngối Cáy</t>
  </si>
  <si>
    <t>Diện tích 0,35a</t>
  </si>
  <si>
    <t>Nâng cấp đường từ QL 279 đi  trụ sở UBND xã Búng Lao</t>
  </si>
  <si>
    <t xml:space="preserve">Đường cấp V, mặt BT nhựa, rãnh thoát nước, vỉa hè; Chiều dài L = 1,0km, </t>
  </si>
  <si>
    <t>Đường từ bản Chùa Sấu xã Xuân Lao đi bản Ca Tâu, xã Xa Dung, huyện Điện Biên Đông</t>
  </si>
  <si>
    <t>Chiều dài L=3 km, Đường GTNT B, Mặt đường BTXM, Hệ thống thoát nước</t>
  </si>
  <si>
    <t>Sân vân động xã Mường Lạn</t>
  </si>
  <si>
    <t>S = 13.000m2</t>
  </si>
  <si>
    <t>Đường đi khu sản xuất bản Bua I, II  và Huổi Hỏm, xã Ăng Tở</t>
  </si>
  <si>
    <t>Đường giao thông nông thôn C, cấp phối với L = 5,0Km, Công trình trên tuyến</t>
  </si>
  <si>
    <t>19</t>
  </si>
  <si>
    <t>Khu thể thao xã Ẳng Tở</t>
  </si>
  <si>
    <t>Diện tích 1 ha</t>
  </si>
  <si>
    <t>Dự án 1 : Hỗ trợ đầu tư phát triển hạ tầng kinh tế - xã hội các huyện nghèo, các xã đặc biệt khó khăn vùng bãi ngang, ven biển và hải đảo</t>
  </si>
  <si>
    <t>-</t>
  </si>
  <si>
    <t>Tiểu dự án 1: Hỗ trợ đầu tư phát triển hạ tầng kinh tế - xã hội các huyện nghèo, xã đặc biệt khó khăn vùng bãi ngang, ven biển và hải đảo</t>
  </si>
  <si>
    <t>Sân thể thao các xã: Mường Mùn, Mùn Chung, Nà Tòng, Pú Xi, Chiềng Đông</t>
  </si>
  <si>
    <t>Các xã: Mường Mùn, Mùn Chung, Nà Tòng, Pú Xi, Chiềng Đông</t>
  </si>
  <si>
    <t>Sân thể thao mỗi xã diện tích 1ha và các hạng mục phụ trợ khác như GPMB, san nền, kè đá, đường xung quang sân..</t>
  </si>
  <si>
    <t>Sân thể thao + nhà đa năng xã Quài Nưa</t>
  </si>
  <si>
    <t>Xã Quài Nưa</t>
  </si>
  <si>
    <t>Sân thể thao + nhà đa năng xã Quài Tở</t>
  </si>
  <si>
    <t>Chợ nông thôn các xã: Quài Cang, Quài Nưa, Quài Tở, Chiềng Sinh, Chiềng Đông</t>
  </si>
  <si>
    <t>Các xã: Quài Cang, Quài Nưa, Quài Tở, Chiềng Sinh, Chiềng Đông</t>
  </si>
  <si>
    <t>Mỗi xã Chợ diện tích khoảng 3.000 m2 đầu tư các hạng mục như: San nền, hệ thống kè, đường giao thông nội bộ, rãnh thoát nước, hệ thống cấp điện, nước, nhà vệ sinh…</t>
  </si>
  <si>
    <t>Nhà văn hóa - thể thao các bản: Bản Cá, bản Cuông, bản Phung, bản Phủ, bản Nát, bản Sáng - xã Quài Cang</t>
  </si>
  <si>
    <t>xã Quài Cang</t>
  </si>
  <si>
    <t>Xây dựng 06 nhà văn hóa kết hợp với nhà thể thao DTxd = 200m2 mỗi nhà cho các bản. Các hạng mục phụ trợ khác: Nhà vệ sinh, cổng, tường rào, sân bê tông...</t>
  </si>
  <si>
    <t>Nhà văn hóa - thể thao các bản: bản Ten, bản Cọ, bản Minh Thắng, bản Giáng, bản Chá, bản Pha Nàng, bản Mạ Khúa - xã Quài Nưa</t>
  </si>
  <si>
    <t>- Xây dựng 06 nhà văn hóa kết hợp với nhà thể thao DTxd= 200m2 mỗi nhà cho các bản Ten, bản Cọ, bản Minh Thắng, bản Giáng, bản Chá, bản Pha Nàng. Xây dựng các hạng mục phụ trợ khác: Nhà vệ sinh, cổng, tường rào, sân bê tông...
- Xây dựng 01 nhà văn hóa Sxd=100m2 cho bản Mạ Khúa; các hạng mục phụ trợ khác: Nhà vệ sinh, cổng, tường rào, sân bê tông...</t>
  </si>
  <si>
    <t xml:space="preserve">Nhà văn hóa - thể thao các bản: Thẩm Pao, Hua Ca, bản Lạ, bản Món, Én Pậu, Pom Ban, Lé Xôm, Hới Nọ, bản Biếng - xã Quài Tở </t>
  </si>
  <si>
    <t>- Xây dựng 08 nhà văn hóa kết hợp với nhà thể thao DTxd= 200m2 mỗi nhà cho các bản Hua Ca, bản Lạ, bản Món, bản Én Pậu, bản Pom Ban, bản Lé Xôm, bản Hới Nọ, bản Biếng. Xây dựng các hạng mục phụ trợ khác: Nhà vệ sinh, cổng, tường rào, sân bê tông...
- Xây dựng 01 nhà văn hóa Sxd=100m2 cho bản Thẳm Pao; các hạng mục phụ trợ khác: Nhà vệ sinh, cổng, tường rào, sân bê tông...</t>
  </si>
  <si>
    <t>Nhà văn hóa - thể thao các bản: bản Nong Luông, bản Xá Nhè, bản Bon B - xã Rạng Đông; Bản Trung Dình, bản Xá Tự, bản Khó Bua - xã Pú Nhung; bản Xá Tự, Há Dùa, Thẳm Nặm - xã Tênh Phông</t>
  </si>
  <si>
    <t>Bản Nong Luông, bản Xá Nhè, bản Bon B</t>
  </si>
  <si>
    <t>- Xây dựng 03 nhà văn hóa kết hợp với nhà thể thao DTxd = 200m2 mỗi nhà cho các bản Nong Luông, bản Xá Nhè, bản Bon B. Các hạng mục phụ trợ khác: Nhà vệ sinh, cổng, tường rào, sân bê tông...</t>
  </si>
  <si>
    <t>Nhà văn hóa các bản: Huổi Cáy, Pú Piến, Gia Bọp, Lúm, Ta Pao, Nà Chua, Huổi Khạ, Xuân Tươi, Hỏm Hốc</t>
  </si>
  <si>
    <t>- Xây dựng 07 nhà văn hóa kết hợp với nhà thể thao DTxd= 200m2 cho các bản Gia Bọp, Lúm, Ta Pao, Nà Chua, Huổi Khạ, Xuân Tươi, Hỏm Hốc. Xây dựng các hạng mục phụ trợ khác: Nhà vệ sinh, cổng, tường rào, sân bê tông…
 - Xây dựng 02 nhà văn hóa Sxd=100m2 cho bản Huổi Cáy, Pú Piến; các hạng mục phụ trợ khác: Nhà vệ sinh, cổng, tường rào, sân bê tông...</t>
  </si>
  <si>
    <t>Nhà văn hóa các bản: Thẩm Mú, Pú Xi 1, Hát Khoang, Hua Mức 3, Thẩm Táng, Hua Mùn, Hua Mức 1</t>
  </si>
  <si>
    <t>- Xây dựng 03 nhà văn hóa kết hợp với nhà thể thao DTxd= 200m2 cho các bản Thẩm Táng, Hua Mùn, Hua Mức 1. Xây dựng các hạng mục phụ trợ khác: Nhà vệ sinh, cổng, tường rào, sân bê tông…
 - Xây dựng 04 nhà văn hóa Sxd=100m2 cho bản Thẩm Mú, Pú Xi 1, Hát Khoang, Hua Mức 3; các hạng mục phụ trợ khác: Nhà vệ sinh, cổng, tường rào, sân bê tông...</t>
  </si>
  <si>
    <t>Đường từ trung tâm xã Pú Nhung sang Rạng Đông (ngã 3 đi ta ma)</t>
  </si>
  <si>
    <t>Pú Nhung - Rạng đông</t>
  </si>
  <si>
    <t>Tổng chiều dài L=13km; Sửa chữa tại vi trí mặt đường bê tông xuống cấp; Gia cố lề; Bố trí điểm tránh xe, phòng vệ và các công trình thoát nước trên tuyến</t>
  </si>
  <si>
    <t>Đường nội bản và đường đi khu sản xuất các bản Rạng Đông, Nậm Mu, Bon A, Bon B, Háng Á</t>
  </si>
  <si>
    <t>xã Rạng Đông</t>
  </si>
  <si>
    <t>Đường nội bản và đường đi khu sản xuất bản Huổi Anh xã Tênh Phông</t>
  </si>
  <si>
    <t xml:space="preserve">Gia cố lề 4,5km đường bê tông đã có. Xây dựng mới các tuyến đường với tổng chiều dài khoảng 5,2km với quy mô đường GTNT cấp C miền núi </t>
  </si>
  <si>
    <t>Đường nội bản và đường đi khu sản xuất bản Ten Hon xã Tênh Phông</t>
  </si>
  <si>
    <t>Đường nội đồng các bản Xuân Tươi, bản Lúm, bản Hốc Hỏm, bản Mường 1 xã Mường Mùn</t>
  </si>
  <si>
    <t>Chiều dài khoảng 4,5  Km, đường GTNT C + ngầm tràn</t>
  </si>
  <si>
    <t>Trường TH số 2 Quài Cang và Trường THCS Quài Cang</t>
  </si>
  <si>
    <t>- Trường TH số 2 Quài Cang: Xây mới phòng học 06 ở trung tâm; Các hạng mục phụ trợ (02 nhà vệ sinh; tương bao 200m; sân 1200 m2. 
- Trường THCS Quài Cang: Xấy mới nhà đa năng, WC, PCCC, sân ...; xây mới 110m kè sau dãy phòng học</t>
  </si>
  <si>
    <t>Trường THCS Quài Nưa</t>
  </si>
  <si>
    <t>- Xây mới phòng bộ môn: 06 phòng;
- Xây mới nhà ban giám hiệu + thư viện</t>
  </si>
  <si>
    <t>Trường PTDTBT TH&amp;THCS Pú Xi</t>
  </si>
  <si>
    <t>- Xây mới Phòng học: 04;
- Xây mới phòng học bộ môn: 06;
'- Xây mới nhà đa nhăng
- Phòng  nội trú 08,  phòng công vụ 04 phòng.</t>
  </si>
  <si>
    <t>Trường TH Mùn Chung và Trường PTDTBT THCS Mùn Chung</t>
  </si>
  <si>
    <t>'- Xây mới phòng phòng bộ môn: 06 phòng; nhà ăn, nhà tắm, tường bao 600m;
'- Xây mới 05 phòng công vụ;
- Xây mới tắm, nhà vệ sinh khu nội trú;
- Xây mới nhà đa năng, Sân bóng, Tường bao 400m</t>
  </si>
  <si>
    <t>Trường PTDTBT TH Rạng Đông</t>
  </si>
  <si>
    <t>- Xây mới  phòng học: 06 phòng;
- Xây mới phòng bộ môn: 06 phòng;
- Xây mới 20 phòng nội trú; Nhà đa năng; 
- xây mới nhà ăn, bếp, nhà vệ sinh cho HS.</t>
  </si>
  <si>
    <t>Trường PTDTBT TH Ta Ma</t>
  </si>
  <si>
    <t>- San lấp mặt bằng
-  Phòng học: 16 phòng;
- Phòng bộ môn: 06 phòng;
- Phòng quản trị hành chính: 08 phòng, thư viện, thiết bị; Nhà đa năng
- Khối phòng phụ trợ: 04 phòng;
-  Các hạ tầng kỹ thuật; Các hạng mục phụ trợ khác;</t>
  </si>
  <si>
    <t>Trường PTDTBT TH&amp;THCS Tênh Phông</t>
  </si>
  <si>
    <t>- Xây mới Phòng học: 06 phòng; 
- Xây mới phòng bộ môn: 06 phòng;
- Xây mới phòng nội trú: 12  phòng;
- Xây mới 01 nhà Đa năng
- xây mới  bếp, 01 nhà ăn.</t>
  </si>
  <si>
    <t>Trường PTDTBT TH Nậm Din</t>
  </si>
  <si>
    <t>- Xây 01 nhà đa năng</t>
  </si>
  <si>
    <t>Cấp nước Nông nghiệp khu vực Huổi Anh, xã Tênh Phông, huyện Tuần Giáo</t>
  </si>
  <si>
    <t>Xây dựng đập dâng trên suối Huổi Anh; hệ thống đường ống cấp nước 
từ đập dâng với chiều dài ống chính khoảng 6km, ống nhánh dài khoảng 8km và các công trình trên tuyến gồm: Hố van điều tiết, chia nước; bể tập trung</t>
  </si>
  <si>
    <t>Cấp nước Nông nghiệp khu vực Ten Hon, xã Tênh Phông, huyện Tuần Giáo</t>
  </si>
  <si>
    <t>Xây dựng Đường quản lý, cải tạo lòng hồ, đập dâng; hệ thống đường ống cấp nước 
từ đập dâng với chiều dài ống chính khoảng 5km, ống nhánh dài khoảng 9km 
và các công trình trên tuyến gồm: Hố van điều tiết, chia nước; bể tập trung</t>
  </si>
  <si>
    <t>Cấp nước Nông nghiệp các bản Sông Ia, Tỏa Tình, xã Tỏa Tình và bản Ten, xã Quài Nưa, huyện Tuần Giáo</t>
  </si>
  <si>
    <t>xã Tỏa Tình + Quài Nưa</t>
  </si>
  <si>
    <t>Xây dựng đập dâng trên suối Há Dơ Tu; hệ thống đường ống cấp nước từ đập dâng với chiều dài ống chính khoảng 10km, ống nhánh dài khoảng 8km và các công trình trên tuyến gồm: Hố van điều tiết, chia nước; bể tập trung</t>
  </si>
  <si>
    <t>Cấp nước Nông nghiệp bản Hua Mức 3, xã Pú Xi, huyện Tuần Giáo</t>
  </si>
  <si>
    <t xml:space="preserve"> xã Pú Xi</t>
  </si>
  <si>
    <t>Xây dựng đập dâng trên suối Cảnh Luông; hệ thống đường ống cấp nước từ đập dâng với chiều dài ống chính khoảng 5km, ống nhánh dài khoảng 8km và các công trình trên tuyến gồm: Hố van điều tiết, chia nước; bể tập trung</t>
  </si>
  <si>
    <t>Kè bảo vệ đất sản xuất nông nghiệp bản Mường 1, Mường 2</t>
  </si>
  <si>
    <t>xã Mường mùn</t>
  </si>
  <si>
    <t>Kè bảo vệ đất sản xuất bản Hỏm Hốc</t>
  </si>
  <si>
    <t>Xã Mường Mùn</t>
  </si>
  <si>
    <t>Xây dựng tuyến kè chiều dài dự kiến khoảng 0,35 km chiều cao tường H=1,5m -:- 2,5m, kết cấu BTCT</t>
  </si>
  <si>
    <t>Trường Tiểu học Thị trấn Mường Chà</t>
  </si>
  <si>
    <t>Xây dựng mới (18 phòng học, 12 phòng chức năng, 10 phòng hiệu bộ, các tổ chuyên môn, 20 phòng bán trú)</t>
  </si>
  <si>
    <t>Trường THCS Thị trấn Mường Chà</t>
  </si>
  <si>
    <t>Đầu tư xây mới khu học tập, vui chơi, nhà nội trú</t>
  </si>
  <si>
    <t>Trường Mầm non Thị trấn Mường Chà (điểm trung tâm)</t>
  </si>
  <si>
    <t xml:space="preserve">20 phòng học và phòng chức năng; 10 phòng làm việc </t>
  </si>
  <si>
    <t>Nâng cấp sân vận động huyện</t>
  </si>
  <si>
    <t>Nâng cấp khán đài, mặt sân, phòng chức năng, hạng mục phụ trợ</t>
  </si>
  <si>
    <t xml:space="preserve">Nâng cấp, mở rộng Trường PTDTBT Tiểu học số 2 Na Sang </t>
  </si>
  <si>
    <t xml:space="preserve"> 9 phòng học; 12 phòng chức năng; 10 phòng hiệu bộ, 17 phòng bán trú</t>
  </si>
  <si>
    <t>Nâng cấp, mở rộng Trường Mầm non số 1 Na Sang</t>
  </si>
  <si>
    <t>7 phòng học, 4 phòng chức năng, 3 phòng công vụ</t>
  </si>
  <si>
    <t>Pa ham</t>
  </si>
  <si>
    <t>Nâng cấp, mở rộng trường PTDTBT Tiểu học Mường Anh, xã Pa Ham</t>
  </si>
  <si>
    <t>4 phòng học; 5 phòng công vụ; 12 phòng chức năng; 16 phòng nội trú</t>
  </si>
  <si>
    <t>Nâng cấp, mở rộng trường THCS Mường Anh, xã Pa Ham</t>
  </si>
  <si>
    <t>8 phòng học; 6 phòng công vụ; 6 phòng chức năng; 10 phòng nội trú, 1 nhà đa năng, 1 bếp ăn</t>
  </si>
  <si>
    <t>Nâng cấp, sửa chữa PTDTBT THCS Sa Lông</t>
  </si>
  <si>
    <t xml:space="preserve">09 phòng học, nhà nội trú học sinh + bếp, nhà ăn, Sửa chữa 02 nhà lớp học 06 phòng </t>
  </si>
  <si>
    <t>Nâng cấp, mở rộng Sửa chữa, nâng cấp trường PTDTBT Tiểu học Ma Thì Hồ</t>
  </si>
  <si>
    <t>18 phòng học; 9 phòng chức năng</t>
  </si>
  <si>
    <t>Nâng cấp, mở rộng trường PTDTBT Tiểu học Nậm Nèn</t>
  </si>
  <si>
    <t>2 dãy nhà 2 tầng 16 phòng,  Nhà đa năng; 6 phòng công vụ; 4 phòng chức năng; 15 phòng nội trú; nhà hiệu bộ</t>
  </si>
  <si>
    <t>Sửa chữa, nâng cấp Trường THCS Nậm Nèn</t>
  </si>
  <si>
    <t>3 phòng hiệu bộ, 01 phòng họp, 5 phòng đoàn thể, tổ khối, 6 phòng chức năng</t>
  </si>
  <si>
    <t>Chợ phiên xã Nậm Nèn</t>
  </si>
  <si>
    <t>1 chợ (2.500m2)</t>
  </si>
  <si>
    <t>Trường PTDTBT THCS Huổi Lèng</t>
  </si>
  <si>
    <t>Trường Mầm non Mường Tùng</t>
  </si>
  <si>
    <t>5 phòng học, 10 phòng công vụ, 4 phòng chức năng, 9 phòng hiệu bộ</t>
  </si>
  <si>
    <t>Nâng cấp, mở rộng trường Nầm non Huổi Mí</t>
  </si>
  <si>
    <t>2 phòng học, 2 phòng công vụ, 4 phòng chức năng, 1 phòng thư viện</t>
  </si>
  <si>
    <t>Đường từ bản Long Tạo, xã Huổi Mí, huyện Mường Chà - bản Hua Mức 3, xã Pú Xi, huyện Tuần Giáo</t>
  </si>
  <si>
    <t>Dài 500m (đường dẫn và cầu)</t>
  </si>
  <si>
    <t>Bổ sung cơ sở vật chất trường THPT Mường Chà, huyện Mường Chà</t>
  </si>
  <si>
    <t>Nâng cấp, mở rộng Tuyến đường Na Sang - Nong U - Trung Phu</t>
  </si>
  <si>
    <t>xã Nong U, xã Na Son</t>
  </si>
  <si>
    <t>15 km, cấp VI MN</t>
  </si>
  <si>
    <t>Nâng cấp Tuyến đường Phì Nhừ - Xa Dung</t>
  </si>
  <si>
    <t>xã Xa Dung, xã Phì Nhừ</t>
  </si>
  <si>
    <t>15 km, GTNT cấp B</t>
  </si>
  <si>
    <t>NC đường Huổi Sông (xã Háng Lìa) - Phình Giàng</t>
  </si>
  <si>
    <t>xã Háng Lìa, xã Phình Giàng</t>
  </si>
  <si>
    <t>3 km, GTNT cấp C</t>
  </si>
  <si>
    <t>NC, mở rộng trường Mầm non Ban Mai, xã Xa Dung</t>
  </si>
  <si>
    <t xml:space="preserve"> 6 phòng học</t>
  </si>
  <si>
    <t>NC, mở rộng trường Mầm non Tìa Dình, xã Tìa Dình</t>
  </si>
  <si>
    <t>10 phòng học mới, thiết bị dậy học, đồ dùng, đồi chơi và các hạng mục khác</t>
  </si>
  <si>
    <t>NC, mở rộng trường Mầm non Háng Trợ, xã Pu Nhi</t>
  </si>
  <si>
    <t>10 phòng học mới, thiết bị, đồ dùng, đồ chơi và các hạng mục khác</t>
  </si>
  <si>
    <t>NC, mở rộng trường Mầm non Sư Lư, xã Na Son</t>
  </si>
  <si>
    <t>6 phòng học mới, thiết bị dậy học, đồ dùng, đồ chơi và các hạng mục khác</t>
  </si>
  <si>
    <t>NC, mở rộng trường Mầm non Pu Nhi, xã Pu Nhi</t>
  </si>
  <si>
    <t>7 phòng học mới, thiết bị dậy học, đồ dùng đồ chơi và các công trình phụ trợ</t>
  </si>
  <si>
    <t>NC, mở rộng trường Mầm non Suối Lư, xã Phì Nhừ</t>
  </si>
  <si>
    <t>10 phòng học, đồ dùng, đồ chơi, thiết bị dậy học  vàcác hạng mục khác</t>
  </si>
  <si>
    <t>NC, mở rộng trường Mầm non Nong U, xã Nong U</t>
  </si>
  <si>
    <t>7 phòng học, thiết bị dậy học, đồ dùng, đồ chơi và các hạng mục khác</t>
  </si>
  <si>
    <t>NC, mở rộng trường Mầm non Xa Dung, xã Xa Dung</t>
  </si>
  <si>
    <t>7 phòng học mới, thiết bị dạy học, đồ dùng đồ chơi và các hạng mục khác</t>
  </si>
  <si>
    <t>NC, mở rộng trường Mầm non Luân Giói, xã Luân Giói</t>
  </si>
  <si>
    <t>5 phòng học mới, thiết bị dậy học, đồ dùng, đồ chơi và các hạng mục khác</t>
  </si>
  <si>
    <t>NC, mở rộng trường Mầm non Phình Giàng, xã Phình Giàng</t>
  </si>
  <si>
    <t>8 phòng học mới, thiết bị dậy học, đồ dùng, đồ chơi và các hạng mục khác</t>
  </si>
  <si>
    <t>NC, mở rộng trường Mầm non Phì Nhừ, xã Phì Nhừ</t>
  </si>
  <si>
    <t>16 phòng học mới, thiết bị dậy học, đồ dùng, đồ chơi và các hạng mục khác</t>
  </si>
  <si>
    <t>NC, mở rộng trường Mầm non Keo Lôm, xã Keo Lôm</t>
  </si>
  <si>
    <t>6 phòng học, thiết bị dậy họ, đồ dùng, đồ chơi và các hạng mục khác</t>
  </si>
  <si>
    <t>NC, mở rộng trường Mầm non Hoa Ban, xã Háng Lìa</t>
  </si>
  <si>
    <t>7 phòng học, thiết bị dậy học, đồ dùng, đồ chơi các hạng mục khác</t>
  </si>
  <si>
    <t>NC tuyến đường bản Chóng B - bản Háng Tầu xã Xa Dung - xã Mường Bám (huyện Thuận Châu)</t>
  </si>
  <si>
    <t>xã Xa Dung, Sơn La</t>
  </si>
  <si>
    <t>6 km, GTNT cấp C</t>
  </si>
  <si>
    <t>NC tuyến đường ngã 3 Cá Chua - bản Huổi Hịa xã Xa Dung - xã Mường Bám (huyện Thuận Châu)</t>
  </si>
  <si>
    <t>Nâng cấp Đường Km7+400 Na Son - Thẩm Mỹ A,B - Nà Sản</t>
  </si>
  <si>
    <t>xã Xa Dung, xã Na Son</t>
  </si>
  <si>
    <t>NC Đường Mường Luân 1 - Co Kham - Na Hát (Mường Luân) - Pó Sinh (xã Phì Nhừ)</t>
  </si>
  <si>
    <t>xã Mường Luân, xã Phì Nhừ</t>
  </si>
  <si>
    <t>Nâng cấp đường Na Hay Háng Sua xã Tìa Dình đi Sam Kha (Sơn La)</t>
  </si>
  <si>
    <t>xã Tìa Dình, Sơn La</t>
  </si>
  <si>
    <t>10,6 km GTNT cấp C</t>
  </si>
  <si>
    <t>Đầu tư xây dựng,cải tạo, nâng cấp cơ sở vật chất trường THPT Trần Can, huyện Điện Biên Đông</t>
  </si>
  <si>
    <t>Xây mới: 01 phòng học; 02 phòng học bộ môn; 01 phòng(thư viện, thiết bị giáo dục, tư vấn học đường, phòng họp, phòng tổ chuyên môn, phòng quản lý học sinh, phòng sinh hoạt chung)
Sửa chữa: 01 phòng học bộ môn</t>
  </si>
  <si>
    <t>Bổ sung cơ sở vật chất trường PTDTNT THPT huyện Mường Nhé</t>
  </si>
  <si>
    <t>H. Mường Nhé</t>
  </si>
  <si>
    <t>05phòng học 01 phòng tb giáo dục, 30 phòng ở nội trú, nhà tắm, nhà vệ sinh và hạng mục phụ trợ</t>
  </si>
  <si>
    <t>Bổ sung cơ sở vật chất trường THPT Mường Nhé, huyện Mường Nhé</t>
  </si>
  <si>
    <t>Nhà ban giám hiệu, 04 phòng học bộ môn và các hạng mục phụ trợ</t>
  </si>
  <si>
    <t>Đường vào bản Pa Tết xã Huổi Lếch</t>
  </si>
  <si>
    <t>15km</t>
  </si>
  <si>
    <t>Đường giao thông nội bản: Các bản Huổi Lụ 1, Huổi Lụ 2,  Pá Mỳ 3, xã Pá Mỳ</t>
  </si>
  <si>
    <t>4,5 km</t>
  </si>
  <si>
    <t>Nâng cấp đường vào bản Huổi Khon 1 và Huổi Khon 2</t>
  </si>
  <si>
    <t>5,2 km</t>
  </si>
  <si>
    <t>Nâng cấp đường giao thông Tá Miếu - Km5+900 đường tuần tra biên giới</t>
  </si>
  <si>
    <t>Nâng cấp đường giao thông vào bản Tả Ló San xã Sen Thượng</t>
  </si>
  <si>
    <t>13 km</t>
  </si>
  <si>
    <t>Đường bê tông Vang Hồ - Huổi Cấu, xã Nậm Vì</t>
  </si>
  <si>
    <t>Đường giao thông nội bản bản Co Lót 1, xã Mường, Nhé</t>
  </si>
  <si>
    <t>Nước sinh hoạt Kè Luông cho các bản Huổi Thanh 1, bản Nậm Kè, bản Phiêng Vai, bản Huổi Hốc, đồn biên phòng Nậm Kè, UBND xã, 4 đơn vị trường học, trạm y tế  xã.</t>
  </si>
  <si>
    <t>Đền bù giải phóng mặt bằng, xây dựng mới 04 phòng học, nhà đa năng, nhà vệ sinh và các hạng mục phụ trợ, sửa chữa nhà lớp học</t>
  </si>
  <si>
    <t>60 phòng ở nội trú cho học sinh; cải tạo, nâng cấp nhà lớp học bộ môn, nhà ban giám hiệu và các hạng mục phụ trợ</t>
  </si>
  <si>
    <r>
      <t xml:space="preserve">Đền bù giải phóng mặt bằng, xây dựng mới 04 phòng học, nhà đa năng, nhà vệ sinh và các hạng mục phụ trợ, </t>
    </r>
    <r>
      <rPr>
        <sz val="12"/>
        <rFont val="Times New Roman"/>
        <family val="1"/>
      </rPr>
      <t>sửa chữa nhà lớp học</t>
    </r>
  </si>
  <si>
    <t>Danh mục của huyện</t>
  </si>
  <si>
    <r>
      <rPr>
        <sz val="12"/>
        <rFont val="Times New Roman"/>
        <family val="1"/>
      </rPr>
      <t>60 phòng ở nội trú cho học sinh; cải tạo, nâng cấp nhà lớp học bộ môn, nhà ban giám hiệu và các hạng mục phụ trợ</t>
    </r>
  </si>
  <si>
    <t>NGÀNH/ LĨNH VỰC: Giao thông</t>
  </si>
  <si>
    <t>Nâng cấp cải tạo Trường Mầm Non xã Nà Tấu</t>
  </si>
  <si>
    <t>Nâng cấp cải tạo Trường Mầm Non xã Nà Nhạn</t>
  </si>
  <si>
    <t xml:space="preserve"> "Cải tạo, sửa chữa Trung tâm 
truyền dẫn phát sóng Đài Phát
 thanh và Truyền hình tỉnh
 Điện Biên"
</t>
  </si>
  <si>
    <t xml:space="preserve"> Đài PTTH</t>
  </si>
  <si>
    <t xml:space="preserve"> Thuỷ lợi bản Na Sang 1, xã Núa Ngam, huyện Điện Biên</t>
  </si>
  <si>
    <t xml:space="preserve"> Nâng cấp, sửa chữa rãnh thoát nước, vỉa hè đường Nguyễn Chí Thanh, thành phố Điện Biên Phủ</t>
  </si>
  <si>
    <t xml:space="preserve"> Lồng ghép vốn NS tỉnh và TP quản lý</t>
  </si>
  <si>
    <t xml:space="preserve"> Kè và đường giao thông tổ dân phố 1, phường Mường Thanh</t>
  </si>
  <si>
    <t xml:space="preserve"> Lồng ghép NS huyện</t>
  </si>
  <si>
    <t>Bố trí GĐ21-25</t>
  </si>
  <si>
    <t>Lấy theo Báo cáo của UBND về dự toán ngân sách giai đoạn 25-27 (dự kiến mỗi năm 180 tỷ)</t>
  </si>
  <si>
    <t>Lấy theo Báo cáo của UBND về dự toán ngân sách giai đoạn 25-27 (dự kiến mỗi năm 35 tỷ)</t>
  </si>
  <si>
    <t>Tăng 1,45 lần so với GĐ 21-25</t>
  </si>
  <si>
    <t xml:space="preserve"> 'Xây dựng trụ sở Công an các xã, thị trấn còn lại thuộc Đề án đảm bảo cơ sở vật chất cho Công an các xã, thị trấn</t>
  </si>
  <si>
    <t xml:space="preserve"> Đã đề xuất nguồn NSTW 21-25</t>
  </si>
  <si>
    <t xml:space="preserve"> Trường PTDTBT THCS Quảng Lâm, huyện Mường Nhé và  Trường Tiểu học Mường Mươn, xã Mường Mươn, huyện Mường Chà</t>
  </si>
  <si>
    <t>Trường THPT Leng Su Sìn</t>
  </si>
  <si>
    <t xml:space="preserve"> Huyện MN đề nghị xây mới tại cụm Mường Toong</t>
  </si>
  <si>
    <t xml:space="preserve">Dự án bố trí ổn định dân di cư tự do trên địa bàn các huyện </t>
  </si>
  <si>
    <t xml:space="preserve"> Xây dựng cơ sở dữ liệu dùng chung giai đoạn 2 và Nâng cấp, mở rộng, vận hành hệ thống đẩm bảo an toàn thông tin của các sở, ngành, địa phương trên địa bàn tỉnh Điện Biên</t>
  </si>
  <si>
    <t>Nâng cấp, mở rộng nề tảng đô thị thông minh tỉnh Điện Biên</t>
  </si>
  <si>
    <t>Cơ sở hỏa táng và Nhà tang lễ tỉnh Điện Biên</t>
  </si>
  <si>
    <t>ĐỀ XUẤT BỐ SUNG TỪ VỐN CỦA BỘ NGÀNH TRUNG ƯƠNG</t>
  </si>
  <si>
    <t>Tăng 1,5 lần so với GĐ 21-25</t>
  </si>
  <si>
    <t>Tăng 2 lần so với GĐ 21-25</t>
  </si>
  <si>
    <t>Tăng 1,48 lần so với GĐ 21-25</t>
  </si>
  <si>
    <t>Tăng 1,6 lần so với GĐ 21-25</t>
  </si>
  <si>
    <t xml:space="preserve"> Đầu tư xây dựng bổ sung cơ sở vật chát và trang thiết bị cho Chi cục, hạt kiểm lâm phục vụ công tác quản lý, phòng cháy chữa cháy rừng trên địa bàn tỉnh</t>
  </si>
  <si>
    <t xml:space="preserve"> Ban QLDA NN</t>
  </si>
  <si>
    <t xml:space="preserve"> Ban QLDA các TDD&amp;CN</t>
  </si>
  <si>
    <t>Mặt bằng, hạ tầng kỹ thuật và các công trình phục vụ hoạt động cửa khẩu A Pa Chải</t>
  </si>
  <si>
    <t xml:space="preserve"> Nâng cấp đường giao thông từ bản Nậm Pó - bản Huổi Hạ, xã Na Sang</t>
  </si>
  <si>
    <t xml:space="preserve"> Lồng ghép vốn huyện quản lý</t>
  </si>
  <si>
    <t xml:space="preserve"> Trụ sở các xã: Rạng Đông, Chiềng Đông, Nà Tòng, Pú Xi</t>
  </si>
  <si>
    <t xml:space="preserve"> Quảng trường trung tâm huyện Tuần Giáo</t>
  </si>
  <si>
    <t xml:space="preserve"> Thị trấn Tuần Giáo</t>
  </si>
  <si>
    <t xml:space="preserve"> Huyện Nậm Pồ</t>
  </si>
  <si>
    <t>Sửa chữa, nâng cấp Trụ sở xã Mường Pồn và hạng mục phụ trợ</t>
  </si>
  <si>
    <t>Trụ sở xã Thanh Yên, huyện Điện Biên và các hạng mục phụ trợ</t>
  </si>
  <si>
    <t xml:space="preserve"> Xã Thanh Yên</t>
  </si>
  <si>
    <t>Trụ sở xã Pom Lót, huyện Điện Biên và các hạng mục phụ trợ</t>
  </si>
  <si>
    <t xml:space="preserve"> Xã Pom Lót</t>
  </si>
  <si>
    <t xml:space="preserve"> Đường nội thị các khối trên địa bàn thị trấn Tuần Giáo, đường nội thị kết nối với trục đường phía Đông</t>
  </si>
  <si>
    <t xml:space="preserve"> Sở GDDT</t>
  </si>
  <si>
    <t xml:space="preserve"> Xã Na Sang</t>
  </si>
  <si>
    <t xml:space="preserve"> UBND huyện Mường Nhé</t>
  </si>
  <si>
    <t xml:space="preserve"> Dự án cấp điện nông thôn từ lưới điện quốc gia (Chương trình “Bừng sáng Điện Biên”</t>
  </si>
  <si>
    <t xml:space="preserve"> Bảo tồn, tôn tạo Trung tâm tập đoàn cứ điểm Điện Biên Phủ, kết hợp với cải tạo lại hệ thống cây xanh tại các điểm di tích</t>
  </si>
  <si>
    <t>Trục đô thị trọng yếu phía Đông thị trấn Tuần Giáo, huyện Tuần Giáo</t>
  </si>
  <si>
    <t>+ Trục chính: Chiều dài dự kiến L= 5,2Km, thiết kế theo TCXDVN 104:2007; Bề rộng nền đường Bn=20,5m (Bm=13,5m, Bvh=2x3,5m).
+ Trục ngang: Chiều dài dự kiến L= 0,20 Km. Bề rộng nền đường Bn=22m (Bm=16m, Bvh=2x3m). Thiết kế theo TCXDVN 104:2007</t>
  </si>
  <si>
    <t>Tổng chiều dài khoảng 15km, đường cấp VI miền núi</t>
  </si>
  <si>
    <t>Tổng chiều dài khoảng 22km, đường cấp VI miền núi</t>
  </si>
  <si>
    <t xml:space="preserve"> Giải phòng mặt; san lấp mặt bằng 2ha; Phòng học: 22 phòng; Phòng bộ môn: 05 phòng; Phòng ngủ cho trẻ: 06; Phòng quản trị hành chính: 08 phòng và Các hạng mục phụ trợ khác.</t>
  </si>
  <si>
    <t xml:space="preserve"> Nâng cấp QL279 đoạn Tuần Giáo - Than Uyên </t>
  </si>
  <si>
    <t xml:space="preserve"> 80km</t>
  </si>
  <si>
    <t xml:space="preserve"> Đường vành đai phía Bắc thị trấn Tuần Giáo</t>
  </si>
  <si>
    <t xml:space="preserve"> Cải tạo, sửa chữa nhà làm việc số 1, 2 Trường Cao đẳng Kinh tế - Kỹ thuật Điện Biên</t>
  </si>
  <si>
    <t>Huyện ĐB</t>
  </si>
  <si>
    <t xml:space="preserve"> Huyện ĐBĐ</t>
  </si>
  <si>
    <t>35,5 Km 
Đường cấp Vmn-Cấp Vimn</t>
  </si>
  <si>
    <t>Đầu tư xây dựng,cải tạo, nâng cấp cơ sở vật chất trường PTDTNT: THPT tỉnh Điện Biên; THPT Huyện Điện Biên;  THPT huyện Nậm Pồ</t>
  </si>
  <si>
    <t>13,6Km đường giao thông cấp VImn</t>
  </si>
  <si>
    <t xml:space="preserve"> UBND huyện Tủa Chùa</t>
  </si>
  <si>
    <t xml:space="preserve"> Xã Thanh Xương, HĐB</t>
  </si>
  <si>
    <t xml:space="preserve"> Cải tạo, sửa chữa Trạm kiểm soát liên hợp của khẩu Huổi Puốc</t>
  </si>
  <si>
    <t xml:space="preserve"> Đường giao thông kết nối QL.279 - Đường Động lực - Trung tâm huyện Điện Biên, tỉnh Điện Biên</t>
  </si>
  <si>
    <t xml:space="preserve"> Tổng L~5,61Km, trong đó:
- L~2,1Km: Bn=25m; Bm=2x7m; Bgpc=2,0m; Bvh=2x4,5m
- L~1,1Km: Bn=20,5m; Bm=10,5m; Bvh=2x5m
- L~2,41Km, Bn=40m; Bm=2x10,5m; Bgpc=6,0m; Bvh=2x6,5m</t>
  </si>
  <si>
    <t xml:space="preserve"> Kênh tiêu từ  đập tràn bản On đến sông Nậm Rốm; kênh tiêu từ cống Bà Mị đến sông Nậm Rốm xã Noong Luống, huyện Điện Biên</t>
  </si>
  <si>
    <t xml:space="preserve"> Kênh tiêu từ  đập tràn bản On đến sông Nậm Rốm có  chiều dài L=850m; h=3,5-:4m;  Kênh tiêu từ cống bà Mị đến sông Nậm Rốn có chiều dài L=1200m, h=3-3,5m; kết cấu BT</t>
  </si>
  <si>
    <t xml:space="preserve"> Huyện Mường Nhé</t>
  </si>
  <si>
    <t xml:space="preserve"> Huyện Mường Ảng</t>
  </si>
  <si>
    <t xml:space="preserve"> Huyện Nậm Pồ-Mường Chà</t>
  </si>
  <si>
    <t xml:space="preserve"> 7 huyện</t>
  </si>
  <si>
    <t>Huyện Mường Ảng, Điện Biên</t>
  </si>
  <si>
    <t xml:space="preserve"> Huyện Tuần Giáo</t>
  </si>
  <si>
    <t xml:space="preserve"> Huyện Điện Biên</t>
  </si>
  <si>
    <t>H. Điện Biên, Nậm Pồ, TP ĐBP</t>
  </si>
  <si>
    <t>H. Tủa Chùa, Điện Biên Đông</t>
  </si>
  <si>
    <t xml:space="preserve"> Các xã</t>
  </si>
  <si>
    <t xml:space="preserve"> Tỉnh Điện Biên</t>
  </si>
  <si>
    <t xml:space="preserve">  Các huyện MC, ĐB, NP, MN</t>
  </si>
  <si>
    <t xml:space="preserve"> Xây dụng bổ sung, cải tạo cơ sở vật chất trường Chính trị tỉnh Điện Biên</t>
  </si>
  <si>
    <t xml:space="preserve"> Trung tâm văn hoá thành phố Điện Biên Phủ, huyện Tủa Chùa, huyện Mường Chà và Nhà khách huyện Nậm Pồ</t>
  </si>
  <si>
    <t xml:space="preserve"> Sở GD ĐT</t>
  </si>
  <si>
    <t xml:space="preserve"> Trường CT tỉnh</t>
  </si>
  <si>
    <t xml:space="preserve"> Sở VHTTDL</t>
  </si>
  <si>
    <t xml:space="preserve"> NQ151/NQ-TTHĐND ngày 27/9/2024</t>
  </si>
  <si>
    <t xml:space="preserve"> Chợ trung tâm huyện Tuần Giáo</t>
  </si>
  <si>
    <t xml:space="preserve"> UBND huyện Tuần Giáo</t>
  </si>
  <si>
    <t>xã Hua Thanh, huyện Điện Biên, Huyện Nậm Pồ</t>
  </si>
  <si>
    <t xml:space="preserve">                                                                                                                                                                                                                                                                                                                                                                                                                                                                                                                                                                                                                                                                                                                                                                                                                                                                                                                                                                                                                                                                                                                                                                                                                                                                                                                                                                                                                                                                                                                                                                                                                                                                                                                                                                                                                                                                                                                                                                                                                                                                                                                                                                                                                                                                                                                                                                                                                                                                                                                                                                                                                                                                                                                                                                                                                                                                                                                                                                                                                                                                                                                    </t>
  </si>
  <si>
    <r>
      <t xml:space="preserve">Tổng số (tất cả các nguồn vốn) </t>
    </r>
    <r>
      <rPr>
        <b/>
        <vertAlign val="superscript"/>
        <sz val="11"/>
        <rFont val="Times New Roman"/>
        <family val="1"/>
      </rPr>
      <t>(2)</t>
    </r>
  </si>
  <si>
    <r>
      <t>Vốn nước ngoài (theo Hiệp định)</t>
    </r>
    <r>
      <rPr>
        <b/>
        <vertAlign val="superscript"/>
        <sz val="11"/>
        <rFont val="Times New Roman"/>
        <family val="1"/>
      </rPr>
      <t>(2)</t>
    </r>
  </si>
  <si>
    <r>
      <t xml:space="preserve">Tổng số </t>
    </r>
    <r>
      <rPr>
        <b/>
        <vertAlign val="superscript"/>
        <sz val="11"/>
        <rFont val="Times New Roman"/>
        <family val="1"/>
      </rPr>
      <t>(2)</t>
    </r>
  </si>
  <si>
    <t>Hệ thống kè chống sạt lở và bảo vệ đất nông nghiệp xã Ảng Nưa và Xã Mường Đăng</t>
  </si>
  <si>
    <t>Biếu số 1</t>
  </si>
  <si>
    <t>Biếu số 2</t>
  </si>
  <si>
    <t>Biếu số 3</t>
  </si>
  <si>
    <t>Biếu số 4</t>
  </si>
  <si>
    <t>Biếu số 5</t>
  </si>
  <si>
    <t>(Kèm theo Nghị quyết số                   /NQ-HĐND ngày        /11/2024 của Hội đồng nhân dân tỉnh Điện Biên)</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</si>
</sst>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41" formatCode="_(* #,##0_);_(* \(#,##0\);_(* &quot;-&quot;_);_(@_)"/>
    <numFmt numFmtId="43" formatCode="_(* #,##0.00_);_(* \(#,##0.00\);_(* &quot;-&quot;??_);_(@_)"/>
    <numFmt numFmtId="164" formatCode="_-* #,##0_-;\-* #,##0_-;_-* &quot;-&quot;_-;_-@_-"/>
    <numFmt numFmtId="165" formatCode="_-* #,##0.00_-;\-* #,##0.00_-;_-* &quot;-&quot;??_-;_-@_-"/>
    <numFmt numFmtId="166" formatCode="_-* #,##0.00\ _₫_-;\-* #,##0.00\ _₫_-;_-* &quot;-&quot;??\ _₫_-;_-@_-"/>
    <numFmt numFmtId="167" formatCode="[$-1010000]d/m/yyyy;@"/>
    <numFmt numFmtId="168" formatCode="_-* #,##0_-;\-* #,##0_-;_-* &quot;-&quot;??_-;_-@_-"/>
    <numFmt numFmtId="169" formatCode="_-* #,##0\ _₫_-;\-* #,##0\ _₫_-;_-* &quot;-&quot;??\ _₫_-;_-@_-"/>
    <numFmt numFmtId="170" formatCode="_(* #,##0_);_(* \(#,##0\);_(* &quot;-&quot;??_);_(@_)"/>
    <numFmt numFmtId="171" formatCode="#,##0;[Red]#,##0"/>
    <numFmt numFmtId="172" formatCode="#,##0.0000"/>
  </numFmts>
  <fonts count="39">
    <font>
      <sz val="11"/>
      <color theme="1"/>
      <name val="Calibri"/>
      <family val="2"/>
      <charset val="163"/>
      <scheme val="minor"/>
    </font>
    <font>
      <sz val="10"/>
      <name val="Arial"/>
      <family val="2"/>
    </font>
    <font>
      <sz val="12"/>
      <name val="Times New Roman"/>
      <family val="1"/>
    </font>
    <font>
      <i/>
      <sz val="12"/>
      <name val="Times New Roman"/>
      <family val="1"/>
    </font>
    <font>
      <sz val="11"/>
      <name val="Times New Roman"/>
      <family val="1"/>
    </font>
    <font>
      <b/>
      <sz val="11"/>
      <name val="Times New Roman"/>
      <family val="1"/>
    </font>
    <font>
      <b/>
      <i/>
      <sz val="11"/>
      <name val="Times New Roman"/>
      <family val="1"/>
    </font>
    <font>
      <sz val="8"/>
      <name val="Calibri"/>
      <family val="2"/>
      <charset val="163"/>
      <scheme val="minor"/>
    </font>
    <font>
      <sz val="11"/>
      <color theme="1"/>
      <name val="Calibri"/>
      <family val="2"/>
      <charset val="163"/>
      <scheme val="minor"/>
    </font>
    <font>
      <b/>
      <sz val="12"/>
      <name val="Times New Roman"/>
      <family val="1"/>
    </font>
    <font>
      <b/>
      <i/>
      <sz val="12"/>
      <name val="Times New Roman"/>
      <family val="1"/>
    </font>
    <font>
      <sz val="14"/>
      <name val="Times New Roman"/>
      <family val="1"/>
    </font>
    <font>
      <sz val="10"/>
      <name val="Times New Roman"/>
      <family val="1"/>
    </font>
    <font>
      <b/>
      <sz val="9"/>
      <color indexed="81"/>
      <name val="Tahoma"/>
      <family val="2"/>
    </font>
    <font>
      <sz val="9"/>
      <color indexed="81"/>
      <name val="Tahoma"/>
      <family val="2"/>
    </font>
    <font>
      <sz val="11"/>
      <color indexed="8"/>
      <name val="Calibri"/>
      <family val="2"/>
    </font>
    <font>
      <sz val="11"/>
      <name val="Calibri"/>
      <family val="2"/>
      <charset val="163"/>
      <scheme val="minor"/>
    </font>
    <font>
      <sz val="11"/>
      <name val="Times New Roman"/>
      <family val="1"/>
      <charset val="163"/>
    </font>
    <font>
      <b/>
      <sz val="11"/>
      <name val="Times New Roman"/>
      <family val="1"/>
      <charset val="163"/>
    </font>
    <font>
      <sz val="11"/>
      <color indexed="8"/>
      <name val="Arial"/>
      <family val="2"/>
    </font>
    <font>
      <sz val="11"/>
      <color theme="1"/>
      <name val="Calibri"/>
      <family val="2"/>
    </font>
    <font>
      <sz val="13"/>
      <name val="Times New Roman"/>
      <family val="1"/>
    </font>
    <font>
      <b/>
      <sz val="12"/>
      <name val="Times New Roman"/>
      <family val="1"/>
      <charset val="163"/>
    </font>
    <font>
      <sz val="12"/>
      <name val="Times New Roman"/>
      <family val="1"/>
      <charset val="163"/>
    </font>
    <font>
      <b/>
      <i/>
      <sz val="12"/>
      <name val="Times New Roman"/>
      <family val="1"/>
      <charset val="163"/>
    </font>
    <font>
      <i/>
      <sz val="12"/>
      <name val="Times New Roman"/>
      <family val="1"/>
      <charset val="163"/>
    </font>
    <font>
      <sz val="14"/>
      <color theme="1"/>
      <name val="Times New Roman"/>
      <family val="2"/>
      <charset val="163"/>
    </font>
    <font>
      <sz val="11"/>
      <color theme="1"/>
      <name val="Calibri"/>
      <family val="2"/>
      <scheme val="minor"/>
    </font>
    <font>
      <sz val="12"/>
      <name val=".VnTime"/>
      <family val="2"/>
    </font>
    <font>
      <sz val="12"/>
      <name val="TimesNewRoman"/>
      <charset val="163"/>
    </font>
    <font>
      <sz val="9"/>
      <name val="Times New Roman"/>
      <family val="1"/>
      <charset val="163"/>
    </font>
    <font>
      <b/>
      <sz val="9"/>
      <name val="Times New Roman"/>
      <family val="1"/>
      <charset val="163"/>
    </font>
    <font>
      <sz val="10"/>
      <name val="Times New Roman"/>
      <family val="1"/>
      <charset val="163"/>
    </font>
    <font>
      <b/>
      <sz val="10"/>
      <name val="Times New Roman"/>
      <family val="1"/>
      <charset val="163"/>
    </font>
    <font>
      <b/>
      <sz val="11"/>
      <name val="Calibri"/>
      <family val="2"/>
      <charset val="163"/>
      <scheme val="minor"/>
    </font>
    <font>
      <i/>
      <sz val="11"/>
      <name val="Times New Roman"/>
      <family val="1"/>
    </font>
    <font>
      <b/>
      <sz val="11"/>
      <name val="Calibri"/>
      <family val="2"/>
      <scheme val="minor"/>
    </font>
    <font>
      <b/>
      <vertAlign val="superscript"/>
      <sz val="11"/>
      <name val="Times New Roman"/>
      <family val="1"/>
    </font>
    <font>
      <b/>
      <sz val="12"/>
      <color rgb="FFFF0000"/>
      <name val="Times New Roman"/>
      <family val="1"/>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27">
    <xf numFmtId="0" fontId="0" fillId="0" borderId="0"/>
    <xf numFmtId="0" fontId="1" fillId="0" borderId="0"/>
    <xf numFmtId="165" fontId="8" fillId="0" borderId="0" applyFont="0" applyFill="0" applyBorder="0" applyAlignment="0" applyProtection="0"/>
    <xf numFmtId="166" fontId="15" fillId="0" borderId="0" applyFont="0" applyFill="0" applyBorder="0" applyAlignment="0" applyProtection="0"/>
    <xf numFmtId="43" fontId="15" fillId="0" borderId="0" applyFont="0" applyFill="0" applyBorder="0" applyAlignment="0" applyProtection="0"/>
    <xf numFmtId="0" fontId="2" fillId="0" borderId="0"/>
    <xf numFmtId="0" fontId="19" fillId="0" borderId="0"/>
    <xf numFmtId="0" fontId="20" fillId="0" borderId="0"/>
    <xf numFmtId="0" fontId="20" fillId="0" borderId="0"/>
    <xf numFmtId="164" fontId="8" fillId="0" borderId="0" applyFont="0" applyFill="0" applyBorder="0" applyAlignment="0" applyProtection="0"/>
    <xf numFmtId="9" fontId="8" fillId="0" borderId="0" applyFont="0" applyFill="0" applyBorder="0" applyAlignment="0" applyProtection="0"/>
    <xf numFmtId="166" fontId="8" fillId="0" borderId="0" applyFont="0" applyFill="0" applyBorder="0" applyAlignment="0" applyProtection="0"/>
    <xf numFmtId="0" fontId="20" fillId="0" borderId="0"/>
    <xf numFmtId="166" fontId="15" fillId="0" borderId="0" applyFont="0" applyFill="0" applyBorder="0" applyAlignment="0" applyProtection="0"/>
    <xf numFmtId="43" fontId="15" fillId="0" borderId="0" applyFont="0" applyFill="0" applyBorder="0" applyAlignment="0" applyProtection="0"/>
    <xf numFmtId="43" fontId="2" fillId="0" borderId="0" applyFont="0" applyFill="0" applyBorder="0" applyAlignment="0" applyProtection="0"/>
    <xf numFmtId="0" fontId="11" fillId="0" borderId="0"/>
    <xf numFmtId="0" fontId="1" fillId="0" borderId="0"/>
    <xf numFmtId="0" fontId="15" fillId="0" borderId="0"/>
    <xf numFmtId="0" fontId="26" fillId="0" borderId="0"/>
    <xf numFmtId="0" fontId="27" fillId="0" borderId="0"/>
    <xf numFmtId="0" fontId="28" fillId="0" borderId="0"/>
    <xf numFmtId="165" fontId="8" fillId="0" borderId="0" applyFont="0" applyFill="0" applyBorder="0" applyAlignment="0" applyProtection="0"/>
    <xf numFmtId="0" fontId="15" fillId="0" borderId="0"/>
    <xf numFmtId="43" fontId="15" fillId="0" borderId="0" applyFont="0" applyFill="0" applyBorder="0" applyAlignment="0" applyProtection="0"/>
    <xf numFmtId="0" fontId="1" fillId="0" borderId="0"/>
    <xf numFmtId="0" fontId="1" fillId="0" borderId="0"/>
  </cellStyleXfs>
  <cellXfs count="491">
    <xf numFmtId="0" fontId="0" fillId="0" borderId="0" xfId="0"/>
    <xf numFmtId="3" fontId="2" fillId="2" borderId="1" xfId="1" quotePrefix="1" applyNumberFormat="1" applyFont="1" applyFill="1" applyBorder="1" applyAlignment="1">
      <alignment horizontal="center" vertical="center" wrapText="1"/>
    </xf>
    <xf numFmtId="0" fontId="5" fillId="2" borderId="1" xfId="0" applyFont="1" applyFill="1" applyBorder="1" applyAlignment="1">
      <alignment horizontal="center" vertical="center" wrapText="1"/>
    </xf>
    <xf numFmtId="0" fontId="4" fillId="2" borderId="13" xfId="0" applyFont="1" applyFill="1" applyBorder="1" applyAlignment="1">
      <alignment horizontal="center" vertical="center"/>
    </xf>
    <xf numFmtId="0" fontId="5" fillId="2" borderId="1"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1" xfId="0" applyFont="1" applyFill="1" applyBorder="1" applyAlignment="1">
      <alignment vertical="center" wrapText="1"/>
    </xf>
    <xf numFmtId="0" fontId="4" fillId="2" borderId="1" xfId="0" applyFont="1" applyFill="1" applyBorder="1" applyAlignment="1">
      <alignment horizontal="center" vertical="center" wrapText="1"/>
    </xf>
    <xf numFmtId="0" fontId="5" fillId="2" borderId="1" xfId="0" applyFont="1" applyFill="1" applyBorder="1" applyAlignment="1">
      <alignment vertical="center" wrapText="1"/>
    </xf>
    <xf numFmtId="0" fontId="6" fillId="2" borderId="1" xfId="0" applyFont="1" applyFill="1" applyBorder="1" applyAlignment="1">
      <alignment horizontal="center" vertical="center" wrapText="1"/>
    </xf>
    <xf numFmtId="0" fontId="5" fillId="2" borderId="1" xfId="0" applyFont="1" applyFill="1" applyBorder="1" applyAlignment="1">
      <alignment horizontal="left" vertical="center"/>
    </xf>
    <xf numFmtId="0" fontId="5" fillId="2" borderId="1" xfId="0" applyFont="1" applyFill="1" applyBorder="1" applyAlignment="1">
      <alignment horizontal="left" vertical="center" wrapText="1"/>
    </xf>
    <xf numFmtId="0" fontId="9" fillId="0" borderId="1" xfId="0" applyFont="1" applyBorder="1" applyAlignment="1">
      <alignment horizontal="center" vertical="center"/>
    </xf>
    <xf numFmtId="0" fontId="9" fillId="0" borderId="1" xfId="0" applyFont="1" applyBorder="1" applyAlignment="1">
      <alignment horizontal="center" vertical="center" wrapText="1"/>
    </xf>
    <xf numFmtId="0" fontId="2" fillId="0" borderId="1" xfId="0" applyFont="1" applyBorder="1" applyAlignment="1">
      <alignment vertical="center" wrapText="1"/>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9" fillId="0" borderId="0" xfId="0" applyFont="1"/>
    <xf numFmtId="0" fontId="2" fillId="0" borderId="0" xfId="0" applyFont="1" applyAlignment="1">
      <alignment horizontal="center" vertical="center"/>
    </xf>
    <xf numFmtId="0" fontId="2" fillId="0" borderId="0" xfId="0" applyFont="1"/>
    <xf numFmtId="3" fontId="9" fillId="2" borderId="1" xfId="1" quotePrefix="1" applyNumberFormat="1" applyFont="1" applyFill="1" applyBorder="1" applyAlignment="1">
      <alignment horizontal="center" vertical="center" wrapText="1"/>
    </xf>
    <xf numFmtId="0" fontId="9" fillId="0" borderId="0" xfId="0" applyFont="1" applyAlignment="1">
      <alignment horizontal="center" vertical="center"/>
    </xf>
    <xf numFmtId="0" fontId="9" fillId="2" borderId="0" xfId="0" applyFont="1" applyFill="1"/>
    <xf numFmtId="0" fontId="2" fillId="2" borderId="0" xfId="0" applyFont="1" applyFill="1"/>
    <xf numFmtId="49" fontId="9" fillId="2" borderId="1" xfId="1" quotePrefix="1" applyNumberFormat="1" applyFont="1" applyFill="1" applyBorder="1" applyAlignment="1">
      <alignment horizontal="center" vertical="center" wrapText="1"/>
    </xf>
    <xf numFmtId="3" fontId="9" fillId="2" borderId="1" xfId="1" applyNumberFormat="1" applyFont="1" applyFill="1" applyBorder="1" applyAlignment="1">
      <alignment horizontal="left" vertical="center" wrapText="1"/>
    </xf>
    <xf numFmtId="0" fontId="9" fillId="2" borderId="1" xfId="0" applyFont="1" applyFill="1" applyBorder="1" applyAlignment="1">
      <alignment horizontal="center" vertical="center"/>
    </xf>
    <xf numFmtId="0" fontId="9" fillId="2" borderId="1" xfId="0" applyFont="1" applyFill="1" applyBorder="1" applyAlignment="1">
      <alignment vertical="center" wrapText="1"/>
    </xf>
    <xf numFmtId="3" fontId="2" fillId="2" borderId="0" xfId="0" applyNumberFormat="1" applyFont="1" applyFill="1"/>
    <xf numFmtId="3" fontId="9" fillId="2" borderId="1" xfId="1" quotePrefix="1" applyNumberFormat="1" applyFont="1" applyFill="1" applyBorder="1" applyAlignment="1">
      <alignment horizontal="left" vertical="center" wrapText="1"/>
    </xf>
    <xf numFmtId="3" fontId="9" fillId="2" borderId="0" xfId="0" applyNumberFormat="1" applyFont="1" applyFill="1"/>
    <xf numFmtId="0" fontId="9" fillId="2" borderId="1" xfId="0" applyFont="1" applyFill="1" applyBorder="1" applyAlignment="1">
      <alignment horizontal="center" vertical="center" wrapText="1"/>
    </xf>
    <xf numFmtId="0" fontId="9" fillId="2" borderId="1" xfId="0" applyFont="1" applyFill="1" applyBorder="1" applyAlignment="1">
      <alignment vertical="center"/>
    </xf>
    <xf numFmtId="0" fontId="9" fillId="2" borderId="0" xfId="0" applyFont="1" applyFill="1" applyAlignment="1">
      <alignment vertical="center"/>
    </xf>
    <xf numFmtId="0" fontId="2" fillId="2" borderId="1" xfId="0" applyFont="1" applyFill="1" applyBorder="1" applyAlignment="1">
      <alignment vertical="center" wrapText="1"/>
    </xf>
    <xf numFmtId="3" fontId="2" fillId="2" borderId="1" xfId="1" quotePrefix="1" applyNumberFormat="1" applyFont="1" applyFill="1" applyBorder="1" applyAlignment="1">
      <alignment horizontal="left" vertical="center" wrapText="1"/>
    </xf>
    <xf numFmtId="0" fontId="2" fillId="2" borderId="1" xfId="0" applyFont="1" applyFill="1" applyBorder="1" applyAlignment="1">
      <alignment horizontal="center" vertical="center" wrapText="1"/>
    </xf>
    <xf numFmtId="1" fontId="2" fillId="2" borderId="1" xfId="1" quotePrefix="1" applyNumberFormat="1" applyFont="1" applyFill="1" applyBorder="1" applyAlignment="1">
      <alignment horizontal="center" vertical="center" wrapText="1"/>
    </xf>
    <xf numFmtId="3" fontId="12" fillId="2" borderId="1" xfId="1" quotePrefix="1" applyNumberFormat="1" applyFont="1" applyFill="1" applyBorder="1" applyAlignment="1">
      <alignment horizontal="center" vertical="center" wrapText="1"/>
    </xf>
    <xf numFmtId="3" fontId="2" fillId="2" borderId="1" xfId="1" quotePrefix="1" applyNumberFormat="1" applyFont="1" applyFill="1" applyBorder="1" applyAlignment="1">
      <alignment horizontal="right" vertical="center" wrapText="1"/>
    </xf>
    <xf numFmtId="0" fontId="2" fillId="2" borderId="0" xfId="0" applyFont="1" applyFill="1" applyAlignment="1">
      <alignment vertical="center"/>
    </xf>
    <xf numFmtId="0" fontId="2" fillId="2" borderId="1" xfId="0" applyFont="1" applyFill="1" applyBorder="1" applyAlignment="1">
      <alignment horizontal="center" vertical="center"/>
    </xf>
    <xf numFmtId="0" fontId="2" fillId="2" borderId="1" xfId="0" applyFont="1" applyFill="1" applyBorder="1" applyAlignment="1">
      <alignment vertical="center"/>
    </xf>
    <xf numFmtId="3" fontId="2" fillId="2" borderId="0" xfId="0" applyNumberFormat="1" applyFont="1" applyFill="1" applyAlignment="1">
      <alignment vertical="center"/>
    </xf>
    <xf numFmtId="1" fontId="2" fillId="2" borderId="1" xfId="1" applyNumberFormat="1" applyFont="1" applyFill="1" applyBorder="1" applyAlignment="1">
      <alignment horizontal="center" vertical="center" wrapText="1"/>
    </xf>
    <xf numFmtId="3" fontId="2" fillId="2" borderId="4" xfId="1" quotePrefix="1" applyNumberFormat="1" applyFont="1" applyFill="1" applyBorder="1" applyAlignment="1">
      <alignment horizontal="center" vertical="center" wrapText="1"/>
    </xf>
    <xf numFmtId="3" fontId="2" fillId="2" borderId="4" xfId="1" quotePrefix="1" applyNumberFormat="1" applyFont="1" applyFill="1" applyBorder="1" applyAlignment="1">
      <alignment horizontal="left" vertical="center" wrapText="1"/>
    </xf>
    <xf numFmtId="0" fontId="2" fillId="2" borderId="4" xfId="0" applyFont="1" applyFill="1" applyBorder="1" applyAlignment="1">
      <alignment horizontal="center" vertical="center" wrapText="1"/>
    </xf>
    <xf numFmtId="1" fontId="2" fillId="2" borderId="4" xfId="1" quotePrefix="1" applyNumberFormat="1" applyFont="1" applyFill="1" applyBorder="1" applyAlignment="1">
      <alignment horizontal="center" vertical="center" wrapText="1"/>
    </xf>
    <xf numFmtId="1" fontId="2" fillId="2" borderId="4" xfId="1" applyNumberFormat="1" applyFont="1" applyFill="1" applyBorder="1" applyAlignment="1">
      <alignment horizontal="center" vertical="center" wrapText="1"/>
    </xf>
    <xf numFmtId="3" fontId="12" fillId="2" borderId="4" xfId="1" quotePrefix="1" applyNumberFormat="1" applyFont="1" applyFill="1" applyBorder="1" applyAlignment="1">
      <alignment horizontal="center" vertical="center" wrapText="1"/>
    </xf>
    <xf numFmtId="3" fontId="2" fillId="2" borderId="4" xfId="1" quotePrefix="1" applyNumberFormat="1" applyFont="1" applyFill="1" applyBorder="1" applyAlignment="1">
      <alignment horizontal="right" vertical="center" wrapText="1"/>
    </xf>
    <xf numFmtId="1" fontId="9" fillId="2" borderId="1" xfId="1" applyNumberFormat="1" applyFont="1" applyFill="1" applyBorder="1" applyAlignment="1">
      <alignment vertical="center" wrapText="1"/>
    </xf>
    <xf numFmtId="0" fontId="2" fillId="2" borderId="0" xfId="0" applyFont="1" applyFill="1" applyAlignment="1">
      <alignment horizontal="center"/>
    </xf>
    <xf numFmtId="0" fontId="2" fillId="2" borderId="0" xfId="0" applyFont="1" applyFill="1" applyAlignment="1">
      <alignment wrapText="1"/>
    </xf>
    <xf numFmtId="49" fontId="2" fillId="2" borderId="1" xfId="1" quotePrefix="1" applyNumberFormat="1" applyFont="1" applyFill="1" applyBorder="1" applyAlignment="1">
      <alignment horizontal="center" vertical="center" wrapText="1"/>
    </xf>
    <xf numFmtId="3" fontId="2" fillId="2" borderId="1" xfId="1" applyNumberFormat="1" applyFont="1" applyFill="1" applyBorder="1" applyAlignment="1">
      <alignment horizontal="left" vertical="center" wrapText="1"/>
    </xf>
    <xf numFmtId="0" fontId="10" fillId="2" borderId="1" xfId="0" applyFont="1" applyFill="1" applyBorder="1" applyAlignment="1">
      <alignment horizontal="center" vertical="center" wrapText="1"/>
    </xf>
    <xf numFmtId="0" fontId="10" fillId="2" borderId="1" xfId="0" applyFont="1" applyFill="1" applyBorder="1" applyAlignment="1">
      <alignment vertical="center" wrapText="1"/>
    </xf>
    <xf numFmtId="0" fontId="10" fillId="2" borderId="1" xfId="0" applyFont="1" applyFill="1" applyBorder="1" applyAlignment="1">
      <alignment vertical="center"/>
    </xf>
    <xf numFmtId="0" fontId="10" fillId="2" borderId="0" xfId="0" applyFont="1" applyFill="1" applyAlignment="1">
      <alignment vertical="center"/>
    </xf>
    <xf numFmtId="3" fontId="21" fillId="2" borderId="1" xfId="0" applyNumberFormat="1" applyFont="1" applyFill="1" applyBorder="1" applyAlignment="1">
      <alignment horizontal="right" vertical="center"/>
    </xf>
    <xf numFmtId="0" fontId="21" fillId="2" borderId="1" xfId="0" applyFont="1" applyFill="1" applyBorder="1" applyAlignment="1">
      <alignment horizontal="center" vertical="center"/>
    </xf>
    <xf numFmtId="0" fontId="21" fillId="2" borderId="1" xfId="0" applyFont="1" applyFill="1" applyBorder="1" applyAlignment="1">
      <alignment vertical="center" wrapText="1"/>
    </xf>
    <xf numFmtId="0" fontId="21" fillId="2" borderId="1" xfId="0" applyFont="1" applyFill="1" applyBorder="1" applyAlignment="1">
      <alignment horizontal="center" vertical="center" wrapText="1"/>
    </xf>
    <xf numFmtId="3" fontId="21" fillId="2" borderId="1" xfId="2" applyNumberFormat="1" applyFont="1" applyFill="1" applyBorder="1" applyAlignment="1">
      <alignment horizontal="right" vertical="center" wrapText="1"/>
    </xf>
    <xf numFmtId="3" fontId="21" fillId="2" borderId="1" xfId="0" applyNumberFormat="1" applyFont="1" applyFill="1" applyBorder="1" applyAlignment="1">
      <alignment horizontal="right" vertical="center" wrapText="1"/>
    </xf>
    <xf numFmtId="0" fontId="21" fillId="2" borderId="1" xfId="0" applyFont="1" applyFill="1" applyBorder="1" applyAlignment="1">
      <alignment vertical="center"/>
    </xf>
    <xf numFmtId="0" fontId="21" fillId="2" borderId="0" xfId="0" applyFont="1" applyFill="1" applyAlignment="1">
      <alignment vertical="center"/>
    </xf>
    <xf numFmtId="0" fontId="2" fillId="2" borderId="1" xfId="0" applyFont="1" applyFill="1" applyBorder="1" applyAlignment="1">
      <alignment horizontal="justify" vertical="center" wrapText="1"/>
    </xf>
    <xf numFmtId="0" fontId="11" fillId="2" borderId="1" xfId="0" applyFont="1" applyFill="1" applyBorder="1" applyAlignment="1">
      <alignment horizontal="justify" vertical="center" wrapText="1"/>
    </xf>
    <xf numFmtId="0" fontId="2" fillId="2" borderId="13" xfId="0" applyFont="1" applyFill="1" applyBorder="1" applyAlignment="1">
      <alignment horizontal="center" vertical="center" wrapText="1"/>
    </xf>
    <xf numFmtId="0" fontId="2" fillId="2" borderId="13" xfId="0" quotePrefix="1" applyFont="1" applyFill="1" applyBorder="1" applyAlignment="1">
      <alignment horizontal="right" vertical="center"/>
    </xf>
    <xf numFmtId="0" fontId="2" fillId="2" borderId="13" xfId="0" applyFont="1" applyFill="1" applyBorder="1" applyAlignment="1">
      <alignment horizontal="right" vertical="center"/>
    </xf>
    <xf numFmtId="0" fontId="9" fillId="2" borderId="13" xfId="0" applyFont="1" applyFill="1" applyBorder="1" applyAlignment="1">
      <alignment vertical="center"/>
    </xf>
    <xf numFmtId="1" fontId="2" fillId="2" borderId="1" xfId="6" applyNumberFormat="1" applyFont="1" applyFill="1" applyBorder="1" applyAlignment="1">
      <alignment vertical="center" wrapText="1"/>
    </xf>
    <xf numFmtId="0" fontId="2" fillId="2" borderId="1" xfId="0" quotePrefix="1" applyFont="1" applyFill="1" applyBorder="1" applyAlignment="1">
      <alignment horizontal="right" vertical="center"/>
    </xf>
    <xf numFmtId="0" fontId="2" fillId="2" borderId="1" xfId="0" applyFont="1" applyFill="1" applyBorder="1" applyAlignment="1">
      <alignment horizontal="right" vertical="center"/>
    </xf>
    <xf numFmtId="0" fontId="2" fillId="2" borderId="1" xfId="0" quotePrefix="1" applyFont="1" applyFill="1" applyBorder="1" applyAlignment="1">
      <alignment vertical="center"/>
    </xf>
    <xf numFmtId="0" fontId="2" fillId="2" borderId="1" xfId="7" applyFont="1" applyFill="1" applyBorder="1" applyAlignment="1">
      <alignment vertical="center" wrapText="1"/>
    </xf>
    <xf numFmtId="1" fontId="2" fillId="2" borderId="1" xfId="1" applyNumberFormat="1" applyFont="1" applyFill="1" applyBorder="1" applyAlignment="1">
      <alignment horizontal="left" vertical="center" wrapText="1"/>
    </xf>
    <xf numFmtId="0" fontId="21" fillId="2" borderId="0" xfId="0" applyFont="1" applyFill="1" applyAlignment="1">
      <alignment vertical="center" wrapText="1"/>
    </xf>
    <xf numFmtId="1" fontId="2" fillId="2" borderId="1" xfId="1" applyNumberFormat="1" applyFont="1" applyFill="1" applyBorder="1" applyAlignment="1">
      <alignment vertical="center" wrapText="1"/>
    </xf>
    <xf numFmtId="0" fontId="2" fillId="2" borderId="0" xfId="0" applyFont="1" applyFill="1" applyAlignment="1">
      <alignment horizontal="center" vertical="center" wrapText="1"/>
    </xf>
    <xf numFmtId="0" fontId="2" fillId="2" borderId="1" xfId="8" applyFont="1" applyFill="1" applyBorder="1" applyAlignment="1">
      <alignment vertical="center" wrapText="1"/>
    </xf>
    <xf numFmtId="3" fontId="2" fillId="2" borderId="1" xfId="2" quotePrefix="1" applyNumberFormat="1" applyFont="1" applyFill="1" applyBorder="1" applyAlignment="1">
      <alignment horizontal="right" vertical="center" wrapText="1"/>
    </xf>
    <xf numFmtId="167" fontId="9" fillId="0" borderId="1" xfId="0" applyNumberFormat="1" applyFont="1" applyBorder="1" applyAlignment="1">
      <alignment horizontal="center" vertical="center"/>
    </xf>
    <xf numFmtId="0" fontId="2" fillId="0" borderId="1" xfId="0" applyFont="1" applyBorder="1" applyAlignment="1">
      <alignment horizontal="left" vertical="center" wrapText="1"/>
    </xf>
    <xf numFmtId="167" fontId="2" fillId="0" borderId="1" xfId="0" applyNumberFormat="1" applyFont="1" applyBorder="1" applyAlignment="1">
      <alignment horizontal="center" vertical="center"/>
    </xf>
    <xf numFmtId="0" fontId="2" fillId="0" borderId="0" xfId="0" applyFont="1" applyAlignment="1">
      <alignment horizontal="center" vertical="center" wrapText="1"/>
    </xf>
    <xf numFmtId="167" fontId="2" fillId="0" borderId="0" xfId="0" applyNumberFormat="1" applyFont="1" applyAlignment="1">
      <alignment horizontal="center" vertical="center"/>
    </xf>
    <xf numFmtId="3" fontId="5" fillId="2" borderId="13" xfId="0" applyNumberFormat="1" applyFont="1" applyFill="1" applyBorder="1" applyAlignment="1">
      <alignment horizontal="center" vertical="center"/>
    </xf>
    <xf numFmtId="3" fontId="5" fillId="2" borderId="13" xfId="0" applyNumberFormat="1" applyFont="1" applyFill="1" applyBorder="1" applyAlignment="1">
      <alignment horizontal="right" vertical="center"/>
    </xf>
    <xf numFmtId="3" fontId="4" fillId="2" borderId="1" xfId="0" applyNumberFormat="1" applyFont="1" applyFill="1" applyBorder="1" applyAlignment="1">
      <alignment horizontal="right" vertical="center" wrapText="1"/>
    </xf>
    <xf numFmtId="3" fontId="4" fillId="2" borderId="1" xfId="0" applyNumberFormat="1" applyFont="1" applyFill="1" applyBorder="1" applyAlignment="1">
      <alignment horizontal="right" vertical="center"/>
    </xf>
    <xf numFmtId="3" fontId="5" fillId="2" borderId="1" xfId="0" applyNumberFormat="1" applyFont="1" applyFill="1" applyBorder="1" applyAlignment="1">
      <alignment horizontal="right" vertical="center" wrapText="1"/>
    </xf>
    <xf numFmtId="3" fontId="6" fillId="2" borderId="1" xfId="0" applyNumberFormat="1" applyFont="1" applyFill="1" applyBorder="1" applyAlignment="1">
      <alignment horizontal="right" vertical="center"/>
    </xf>
    <xf numFmtId="3" fontId="4" fillId="2" borderId="1" xfId="0" applyNumberFormat="1" applyFont="1" applyFill="1" applyBorder="1" applyAlignment="1">
      <alignment horizontal="center" vertical="center" wrapText="1"/>
    </xf>
    <xf numFmtId="3" fontId="5" fillId="2" borderId="1" xfId="0" applyNumberFormat="1" applyFont="1" applyFill="1" applyBorder="1" applyAlignment="1">
      <alignment horizontal="center" vertical="center" wrapText="1"/>
    </xf>
    <xf numFmtId="3" fontId="2" fillId="2" borderId="1" xfId="1" applyNumberFormat="1" applyFont="1" applyFill="1" applyBorder="1" applyAlignment="1">
      <alignment horizontal="right" vertical="center" wrapText="1"/>
    </xf>
    <xf numFmtId="9" fontId="22" fillId="0" borderId="1" xfId="10" quotePrefix="1" applyFont="1" applyFill="1" applyBorder="1" applyAlignment="1">
      <alignment horizontal="right" vertical="center" wrapText="1"/>
    </xf>
    <xf numFmtId="169" fontId="23" fillId="0" borderId="1" xfId="11" applyNumberFormat="1" applyFont="1" applyFill="1" applyBorder="1" applyAlignment="1">
      <alignment horizontal="left" vertical="center" wrapText="1"/>
    </xf>
    <xf numFmtId="169" fontId="23" fillId="0" borderId="1" xfId="11" quotePrefix="1" applyNumberFormat="1" applyFont="1" applyFill="1" applyBorder="1" applyAlignment="1">
      <alignment horizontal="center" vertical="center" wrapText="1"/>
    </xf>
    <xf numFmtId="169" fontId="22" fillId="0" borderId="1" xfId="2" quotePrefix="1" applyNumberFormat="1" applyFont="1" applyFill="1" applyBorder="1" applyAlignment="1">
      <alignment horizontal="center" vertical="center"/>
    </xf>
    <xf numFmtId="169" fontId="22" fillId="0" borderId="1" xfId="2" applyNumberFormat="1" applyFont="1" applyFill="1" applyBorder="1" applyAlignment="1">
      <alignment horizontal="left" vertical="center" wrapText="1"/>
    </xf>
    <xf numFmtId="169" fontId="22" fillId="0" borderId="1" xfId="2" applyNumberFormat="1" applyFont="1" applyFill="1" applyBorder="1" applyAlignment="1">
      <alignment horizontal="center" vertical="center" wrapText="1"/>
    </xf>
    <xf numFmtId="169" fontId="22" fillId="0" borderId="1" xfId="2" applyNumberFormat="1" applyFont="1" applyFill="1" applyBorder="1" applyAlignment="1">
      <alignment horizontal="center" vertical="center"/>
    </xf>
    <xf numFmtId="169" fontId="23" fillId="0" borderId="1" xfId="2" applyNumberFormat="1" applyFont="1" applyFill="1" applyBorder="1" applyAlignment="1">
      <alignment horizontal="center" vertical="center" wrapText="1"/>
    </xf>
    <xf numFmtId="169" fontId="23" fillId="0" borderId="1" xfId="2" applyNumberFormat="1" applyFont="1" applyFill="1" applyBorder="1" applyAlignment="1">
      <alignment horizontal="center" vertical="center"/>
    </xf>
    <xf numFmtId="169" fontId="23" fillId="0" borderId="1" xfId="2" applyNumberFormat="1" applyFont="1" applyFill="1" applyBorder="1" applyAlignment="1">
      <alignment horizontal="left" vertical="center" wrapText="1"/>
    </xf>
    <xf numFmtId="0" fontId="23" fillId="0" borderId="1" xfId="2" applyNumberFormat="1" applyFont="1" applyFill="1" applyBorder="1" applyAlignment="1">
      <alignment horizontal="center" vertical="center"/>
    </xf>
    <xf numFmtId="0" fontId="22" fillId="0" borderId="1" xfId="2" applyNumberFormat="1" applyFont="1" applyFill="1" applyBorder="1" applyAlignment="1">
      <alignment horizontal="center" vertical="center"/>
    </xf>
    <xf numFmtId="170" fontId="22" fillId="0" borderId="1" xfId="2" applyNumberFormat="1" applyFont="1" applyFill="1" applyBorder="1" applyAlignment="1">
      <alignment horizontal="center" vertical="center"/>
    </xf>
    <xf numFmtId="0" fontId="22" fillId="0" borderId="1" xfId="2" quotePrefix="1" applyNumberFormat="1" applyFont="1" applyFill="1" applyBorder="1" applyAlignment="1">
      <alignment horizontal="center" vertical="center"/>
    </xf>
    <xf numFmtId="170" fontId="23" fillId="0" borderId="1" xfId="15" applyNumberFormat="1" applyFont="1" applyFill="1" applyBorder="1" applyAlignment="1">
      <alignment horizontal="center" vertical="center" wrapText="1"/>
    </xf>
    <xf numFmtId="0" fontId="22" fillId="0" borderId="0" xfId="0" applyFont="1" applyAlignment="1">
      <alignment horizontal="center"/>
    </xf>
    <xf numFmtId="4" fontId="22" fillId="0" borderId="0" xfId="0" applyNumberFormat="1" applyFont="1"/>
    <xf numFmtId="0" fontId="22" fillId="0" borderId="0" xfId="0" applyFont="1"/>
    <xf numFmtId="0" fontId="22" fillId="0" borderId="0" xfId="0" applyFont="1" applyAlignment="1">
      <alignment horizontal="center" vertical="center" wrapText="1"/>
    </xf>
    <xf numFmtId="0" fontId="22" fillId="0" borderId="0" xfId="0" applyFont="1" applyAlignment="1">
      <alignment horizontal="center" vertical="center"/>
    </xf>
    <xf numFmtId="4" fontId="23" fillId="0" borderId="0" xfId="0" applyNumberFormat="1" applyFont="1"/>
    <xf numFmtId="0" fontId="23" fillId="0" borderId="0" xfId="0" applyFont="1"/>
    <xf numFmtId="3" fontId="23" fillId="0" borderId="1" xfId="1" applyNumberFormat="1" applyFont="1" applyBorder="1" applyAlignment="1">
      <alignment horizontal="center" vertical="center" wrapText="1"/>
    </xf>
    <xf numFmtId="4" fontId="23" fillId="0" borderId="0" xfId="0" applyNumberFormat="1" applyFont="1" applyAlignment="1">
      <alignment horizontal="center" vertical="center"/>
    </xf>
    <xf numFmtId="0" fontId="23" fillId="0" borderId="0" xfId="0" applyFont="1" applyAlignment="1">
      <alignment horizontal="center" vertical="center"/>
    </xf>
    <xf numFmtId="3" fontId="23" fillId="0" borderId="1" xfId="1" quotePrefix="1" applyNumberFormat="1" applyFont="1" applyBorder="1" applyAlignment="1">
      <alignment horizontal="center" vertical="center" wrapText="1"/>
    </xf>
    <xf numFmtId="4" fontId="23" fillId="0" borderId="0" xfId="0" applyNumberFormat="1" applyFont="1" applyAlignment="1">
      <alignment horizontal="center"/>
    </xf>
    <xf numFmtId="0" fontId="23" fillId="0" borderId="0" xfId="0" applyFont="1" applyAlignment="1">
      <alignment horizontal="center"/>
    </xf>
    <xf numFmtId="3" fontId="22" fillId="0" borderId="1" xfId="1" quotePrefix="1" applyNumberFormat="1" applyFont="1" applyBorder="1" applyAlignment="1">
      <alignment horizontal="center" vertical="center" wrapText="1"/>
    </xf>
    <xf numFmtId="3" fontId="22" fillId="0" borderId="1" xfId="1" quotePrefix="1" applyNumberFormat="1" applyFont="1" applyBorder="1" applyAlignment="1">
      <alignment horizontal="right" vertical="center" wrapText="1"/>
    </xf>
    <xf numFmtId="3" fontId="22" fillId="0" borderId="1" xfId="1" quotePrefix="1" applyNumberFormat="1" applyFont="1" applyBorder="1" applyAlignment="1">
      <alignment horizontal="left" vertical="center" wrapText="1"/>
    </xf>
    <xf numFmtId="0" fontId="22" fillId="0" borderId="1" xfId="0" applyFont="1" applyBorder="1" applyAlignment="1">
      <alignment horizontal="left" vertical="center" wrapText="1"/>
    </xf>
    <xf numFmtId="4" fontId="22" fillId="0" borderId="0" xfId="0" applyNumberFormat="1" applyFont="1" applyAlignment="1">
      <alignment horizontal="center"/>
    </xf>
    <xf numFmtId="3" fontId="23" fillId="0" borderId="1" xfId="1" quotePrefix="1" applyNumberFormat="1" applyFont="1" applyBorder="1" applyAlignment="1">
      <alignment horizontal="right" vertical="center" wrapText="1"/>
    </xf>
    <xf numFmtId="3" fontId="23" fillId="0" borderId="1" xfId="1" applyNumberFormat="1" applyFont="1" applyBorder="1" applyAlignment="1">
      <alignment horizontal="left" vertical="center" wrapText="1"/>
    </xf>
    <xf numFmtId="170" fontId="23" fillId="0" borderId="1" xfId="0" applyNumberFormat="1" applyFont="1" applyBorder="1" applyAlignment="1">
      <alignment horizontal="right" vertical="center"/>
    </xf>
    <xf numFmtId="0" fontId="23" fillId="0" borderId="1" xfId="0" applyFont="1" applyBorder="1" applyAlignment="1">
      <alignment horizontal="right" vertical="center"/>
    </xf>
    <xf numFmtId="0" fontId="23" fillId="0" borderId="1" xfId="0" applyFont="1" applyBorder="1" applyAlignment="1">
      <alignment horizontal="left" vertical="center" wrapText="1"/>
    </xf>
    <xf numFmtId="171" fontId="23" fillId="0" borderId="1" xfId="0" applyNumberFormat="1" applyFont="1" applyBorder="1" applyAlignment="1">
      <alignment horizontal="right" vertical="center"/>
    </xf>
    <xf numFmtId="3" fontId="23" fillId="0" borderId="1" xfId="0" applyNumberFormat="1" applyFont="1" applyBorder="1" applyAlignment="1">
      <alignment horizontal="right" vertical="center"/>
    </xf>
    <xf numFmtId="170" fontId="23" fillId="0" borderId="1" xfId="2" applyNumberFormat="1" applyFont="1" applyFill="1" applyBorder="1" applyAlignment="1">
      <alignment horizontal="right" vertical="center"/>
    </xf>
    <xf numFmtId="3" fontId="23" fillId="0" borderId="1" xfId="1" quotePrefix="1" applyNumberFormat="1" applyFont="1" applyBorder="1" applyAlignment="1">
      <alignment horizontal="left" vertical="center" wrapText="1"/>
    </xf>
    <xf numFmtId="0" fontId="22" fillId="0" borderId="1" xfId="0" applyFont="1" applyBorder="1" applyAlignment="1">
      <alignment horizontal="center" vertical="center"/>
    </xf>
    <xf numFmtId="0" fontId="22" fillId="0" borderId="1" xfId="0" applyFont="1" applyBorder="1" applyAlignment="1">
      <alignment vertical="center" wrapText="1"/>
    </xf>
    <xf numFmtId="0" fontId="22" fillId="0" borderId="1" xfId="0" applyFont="1" applyBorder="1" applyAlignment="1">
      <alignment vertical="center"/>
    </xf>
    <xf numFmtId="170" fontId="22" fillId="0" borderId="1" xfId="0" applyNumberFormat="1" applyFont="1" applyBorder="1" applyAlignment="1">
      <alignment horizontal="right" vertical="center"/>
    </xf>
    <xf numFmtId="0" fontId="22" fillId="0" borderId="1" xfId="0" applyFont="1" applyBorder="1" applyAlignment="1">
      <alignment horizontal="right" vertical="center"/>
    </xf>
    <xf numFmtId="4" fontId="22" fillId="0" borderId="0" xfId="0" applyNumberFormat="1" applyFont="1" applyAlignment="1">
      <alignment vertical="center"/>
    </xf>
    <xf numFmtId="0" fontId="22" fillId="0" borderId="0" xfId="0" applyFont="1" applyAlignment="1">
      <alignment vertical="center"/>
    </xf>
    <xf numFmtId="3" fontId="22" fillId="0" borderId="1" xfId="1" applyNumberFormat="1" applyFont="1" applyBorder="1" applyAlignment="1">
      <alignment horizontal="left" vertical="center" wrapText="1"/>
    </xf>
    <xf numFmtId="0" fontId="22" fillId="0" borderId="1" xfId="0" applyFont="1" applyBorder="1" applyAlignment="1">
      <alignment horizontal="center" vertical="center" wrapText="1"/>
    </xf>
    <xf numFmtId="4" fontId="22" fillId="0" borderId="0" xfId="0" applyNumberFormat="1" applyFont="1" applyAlignment="1">
      <alignment horizontal="center" vertical="center" wrapText="1"/>
    </xf>
    <xf numFmtId="0" fontId="23" fillId="0" borderId="1" xfId="0" applyFont="1" applyBorder="1" applyAlignment="1">
      <alignment horizontal="center" vertical="center" wrapText="1"/>
    </xf>
    <xf numFmtId="0" fontId="23" fillId="0" borderId="1" xfId="12" applyFont="1" applyBorder="1" applyAlignment="1">
      <alignment horizontal="center" vertical="center" wrapText="1"/>
    </xf>
    <xf numFmtId="0" fontId="23" fillId="0" borderId="1" xfId="5" applyFont="1" applyBorder="1" applyAlignment="1">
      <alignment horizontal="left" vertical="center" wrapText="1"/>
    </xf>
    <xf numFmtId="0" fontId="23" fillId="0" borderId="1" xfId="5" applyFont="1" applyBorder="1" applyAlignment="1">
      <alignment horizontal="center" vertical="center" wrapText="1"/>
    </xf>
    <xf numFmtId="170" fontId="22" fillId="0" borderId="1" xfId="0" applyNumberFormat="1" applyFont="1" applyBorder="1" applyAlignment="1">
      <alignment vertical="center"/>
    </xf>
    <xf numFmtId="0" fontId="23" fillId="0" borderId="1" xfId="0" applyFont="1" applyBorder="1" applyAlignment="1">
      <alignment horizontal="center" vertical="center"/>
    </xf>
    <xf numFmtId="0" fontId="23" fillId="0" borderId="1" xfId="0" applyFont="1" applyBorder="1" applyAlignment="1">
      <alignment vertical="center"/>
    </xf>
    <xf numFmtId="170" fontId="23" fillId="0" borderId="1" xfId="0" applyNumberFormat="1" applyFont="1" applyBorder="1" applyAlignment="1">
      <alignment vertical="center"/>
    </xf>
    <xf numFmtId="4" fontId="23" fillId="0" borderId="0" xfId="0" applyNumberFormat="1" applyFont="1" applyAlignment="1">
      <alignment vertical="center"/>
    </xf>
    <xf numFmtId="0" fontId="23" fillId="0" borderId="0" xfId="0" applyFont="1" applyAlignment="1">
      <alignment vertical="center"/>
    </xf>
    <xf numFmtId="3" fontId="22" fillId="0" borderId="1" xfId="0" applyNumberFormat="1" applyFont="1" applyBorder="1" applyAlignment="1">
      <alignment vertical="center"/>
    </xf>
    <xf numFmtId="3" fontId="23" fillId="0" borderId="1" xfId="0" applyNumberFormat="1" applyFont="1" applyBorder="1" applyAlignment="1">
      <alignment vertical="center"/>
    </xf>
    <xf numFmtId="168" fontId="22" fillId="0" borderId="1" xfId="0" applyNumberFormat="1" applyFont="1" applyBorder="1" applyAlignment="1">
      <alignment vertical="center"/>
    </xf>
    <xf numFmtId="49" fontId="22" fillId="0" borderId="1" xfId="1" quotePrefix="1" applyNumberFormat="1" applyFont="1" applyBorder="1" applyAlignment="1">
      <alignment horizontal="center" vertical="center" wrapText="1"/>
    </xf>
    <xf numFmtId="49" fontId="24" fillId="0" borderId="1" xfId="1" quotePrefix="1" applyNumberFormat="1" applyFont="1" applyBorder="1" applyAlignment="1">
      <alignment horizontal="center" vertical="center" wrapText="1"/>
    </xf>
    <xf numFmtId="3" fontId="24" fillId="0" borderId="1" xfId="1" applyNumberFormat="1" applyFont="1" applyBorder="1" applyAlignment="1">
      <alignment horizontal="left" vertical="center" wrapText="1"/>
    </xf>
    <xf numFmtId="49" fontId="23" fillId="0" borderId="1" xfId="1" quotePrefix="1" applyNumberFormat="1" applyFont="1" applyBorder="1" applyAlignment="1">
      <alignment horizontal="center" vertical="center" wrapText="1"/>
    </xf>
    <xf numFmtId="171" fontId="22" fillId="0" borderId="1" xfId="13" applyNumberFormat="1" applyFont="1" applyFill="1" applyBorder="1" applyAlignment="1">
      <alignment horizontal="center" vertical="center"/>
    </xf>
    <xf numFmtId="168" fontId="22" fillId="0" borderId="1" xfId="2" applyNumberFormat="1" applyFont="1" applyFill="1" applyBorder="1" applyAlignment="1">
      <alignment vertical="center"/>
    </xf>
    <xf numFmtId="0" fontId="25" fillId="0" borderId="1" xfId="0" applyFont="1" applyBorder="1" applyAlignment="1">
      <alignment horizontal="center" vertical="center"/>
    </xf>
    <xf numFmtId="3" fontId="23" fillId="0" borderId="1" xfId="0" applyNumberFormat="1" applyFont="1" applyBorder="1" applyAlignment="1">
      <alignment horizontal="right" vertical="center" wrapText="1"/>
    </xf>
    <xf numFmtId="3" fontId="23" fillId="0" borderId="1" xfId="2" applyNumberFormat="1" applyFont="1" applyFill="1" applyBorder="1" applyAlignment="1">
      <alignment horizontal="right" vertical="center" wrapText="1"/>
    </xf>
    <xf numFmtId="170" fontId="22" fillId="0" borderId="1" xfId="2" applyNumberFormat="1" applyFont="1" applyFill="1" applyBorder="1" applyAlignment="1">
      <alignment horizontal="right" vertical="center"/>
    </xf>
    <xf numFmtId="37" fontId="23" fillId="0" borderId="1" xfId="0" applyNumberFormat="1" applyFont="1" applyBorder="1" applyAlignment="1">
      <alignment horizontal="center" vertical="center"/>
    </xf>
    <xf numFmtId="0" fontId="23" fillId="0" borderId="1" xfId="14" applyNumberFormat="1" applyFont="1" applyFill="1" applyBorder="1" applyAlignment="1">
      <alignment horizontal="center" vertical="center" wrapText="1"/>
    </xf>
    <xf numFmtId="169" fontId="23" fillId="0" borderId="1" xfId="15" applyNumberFormat="1" applyFont="1" applyFill="1" applyBorder="1" applyAlignment="1">
      <alignment horizontal="left" vertical="center" wrapText="1"/>
    </xf>
    <xf numFmtId="0" fontId="23" fillId="0" borderId="1" xfId="15" applyNumberFormat="1" applyFont="1" applyFill="1" applyBorder="1" applyAlignment="1">
      <alignment horizontal="center" vertical="center" wrapText="1"/>
    </xf>
    <xf numFmtId="169" fontId="23" fillId="0" borderId="1" xfId="15" applyNumberFormat="1" applyFont="1" applyFill="1" applyBorder="1" applyAlignment="1">
      <alignment horizontal="center" vertical="center" wrapText="1"/>
    </xf>
    <xf numFmtId="0" fontId="22" fillId="0" borderId="1" xfId="16" applyFont="1" applyBorder="1" applyAlignment="1">
      <alignment horizontal="center" vertical="center" wrapText="1"/>
    </xf>
    <xf numFmtId="0" fontId="22" fillId="0" borderId="1" xfId="16" applyFont="1" applyBorder="1" applyAlignment="1">
      <alignment horizontal="left" vertical="center" wrapText="1"/>
    </xf>
    <xf numFmtId="0" fontId="23" fillId="0" borderId="1" xfId="0" applyFont="1" applyBorder="1" applyAlignment="1">
      <alignment vertical="center" wrapText="1"/>
    </xf>
    <xf numFmtId="0" fontId="23" fillId="0" borderId="1" xfId="2" applyNumberFormat="1" applyFont="1" applyFill="1" applyBorder="1" applyAlignment="1">
      <alignment horizontal="center" vertical="center" wrapText="1"/>
    </xf>
    <xf numFmtId="3" fontId="23" fillId="0" borderId="1" xfId="2" applyNumberFormat="1" applyFont="1" applyFill="1" applyBorder="1" applyAlignment="1">
      <alignment horizontal="right" vertical="center"/>
    </xf>
    <xf numFmtId="169" fontId="22" fillId="0" borderId="1" xfId="15" applyNumberFormat="1" applyFont="1" applyFill="1" applyBorder="1" applyAlignment="1">
      <alignment horizontal="center" vertical="center" wrapText="1"/>
    </xf>
    <xf numFmtId="0" fontId="23" fillId="0" borderId="1" xfId="17" applyFont="1" applyBorder="1" applyAlignment="1">
      <alignment horizontal="center" vertical="center" wrapText="1"/>
    </xf>
    <xf numFmtId="49" fontId="22" fillId="0" borderId="1" xfId="1" applyNumberFormat="1" applyFont="1" applyBorder="1" applyAlignment="1">
      <alignment horizontal="center" vertical="center" wrapText="1"/>
    </xf>
    <xf numFmtId="3" fontId="22" fillId="0" borderId="1" xfId="0" applyNumberFormat="1" applyFont="1" applyBorder="1" applyAlignment="1">
      <alignment horizontal="right" vertical="center"/>
    </xf>
    <xf numFmtId="169" fontId="22" fillId="0" borderId="1" xfId="0" applyNumberFormat="1" applyFont="1" applyBorder="1" applyAlignment="1">
      <alignment vertical="center"/>
    </xf>
    <xf numFmtId="4" fontId="22" fillId="0" borderId="0" xfId="0" applyNumberFormat="1" applyFont="1" applyAlignment="1">
      <alignment horizontal="center" vertical="center"/>
    </xf>
    <xf numFmtId="171" fontId="22" fillId="0" borderId="1" xfId="0" applyNumberFormat="1" applyFont="1" applyBorder="1" applyAlignment="1">
      <alignment vertical="center"/>
    </xf>
    <xf numFmtId="1" fontId="23" fillId="0" borderId="1" xfId="1" applyNumberFormat="1" applyFont="1" applyBorder="1" applyAlignment="1">
      <alignment horizontal="left" vertical="center" wrapText="1"/>
    </xf>
    <xf numFmtId="0" fontId="23" fillId="0" borderId="1" xfId="18" applyFont="1" applyBorder="1" applyAlignment="1">
      <alignment horizontal="center" vertical="center" wrapText="1"/>
    </xf>
    <xf numFmtId="49" fontId="23" fillId="0" borderId="1" xfId="1" quotePrefix="1" applyNumberFormat="1" applyFont="1" applyBorder="1" applyAlignment="1">
      <alignment horizontal="center" vertical="center"/>
    </xf>
    <xf numFmtId="1" fontId="23" fillId="0" borderId="1" xfId="1" applyNumberFormat="1" applyFont="1" applyBorder="1" applyAlignment="1">
      <alignment horizontal="center" vertical="center" wrapText="1"/>
    </xf>
    <xf numFmtId="49" fontId="23" fillId="0" borderId="1" xfId="1" applyNumberFormat="1" applyFont="1" applyBorder="1" applyAlignment="1">
      <alignment horizontal="center" vertical="center" shrinkToFit="1"/>
    </xf>
    <xf numFmtId="1" fontId="23" fillId="0" borderId="1" xfId="1" quotePrefix="1" applyNumberFormat="1" applyFont="1" applyBorder="1" applyAlignment="1">
      <alignment horizontal="left" vertical="center" wrapText="1"/>
    </xf>
    <xf numFmtId="4" fontId="23" fillId="0" borderId="0" xfId="0" applyNumberFormat="1" applyFont="1" applyAlignment="1">
      <alignment vertical="center" wrapText="1"/>
    </xf>
    <xf numFmtId="0" fontId="23" fillId="0" borderId="0" xfId="0" applyFont="1" applyAlignment="1">
      <alignment vertical="center" wrapText="1"/>
    </xf>
    <xf numFmtId="0" fontId="23" fillId="0" borderId="1" xfId="1" quotePrefix="1" applyFont="1" applyBorder="1" applyAlignment="1">
      <alignment horizontal="center" vertical="center"/>
    </xf>
    <xf numFmtId="49" fontId="23" fillId="0" borderId="1" xfId="21" applyNumberFormat="1" applyFont="1" applyBorder="1" applyAlignment="1">
      <alignment horizontal="left" vertical="center" wrapText="1"/>
    </xf>
    <xf numFmtId="170" fontId="23" fillId="0" borderId="1" xfId="2" applyNumberFormat="1" applyFont="1" applyFill="1" applyBorder="1" applyAlignment="1">
      <alignment vertical="center"/>
    </xf>
    <xf numFmtId="1" fontId="22" fillId="0" borderId="1" xfId="1" applyNumberFormat="1" applyFont="1" applyBorder="1" applyAlignment="1">
      <alignment horizontal="left" vertical="center" wrapText="1"/>
    </xf>
    <xf numFmtId="0" fontId="23" fillId="0" borderId="1" xfId="0" applyFont="1" applyBorder="1" applyAlignment="1">
      <alignment horizontal="left" vertical="center"/>
    </xf>
    <xf numFmtId="3" fontId="23" fillId="0" borderId="1" xfId="1" applyNumberFormat="1" applyFont="1" applyBorder="1" applyAlignment="1">
      <alignment vertical="center" wrapText="1"/>
    </xf>
    <xf numFmtId="0" fontId="23" fillId="0" borderId="1" xfId="23" applyFont="1" applyBorder="1" applyAlignment="1">
      <alignment horizontal="left" vertical="center" wrapText="1"/>
    </xf>
    <xf numFmtId="170" fontId="23" fillId="0" borderId="1" xfId="24" applyNumberFormat="1" applyFont="1" applyFill="1" applyBorder="1" applyAlignment="1">
      <alignment horizontal="left" vertical="center" wrapText="1"/>
    </xf>
    <xf numFmtId="170" fontId="23" fillId="0" borderId="1" xfId="24" applyNumberFormat="1" applyFont="1" applyFill="1" applyBorder="1" applyAlignment="1" applyProtection="1">
      <alignment horizontal="left" vertical="center" wrapText="1"/>
    </xf>
    <xf numFmtId="169" fontId="24" fillId="0" borderId="1" xfId="2" applyNumberFormat="1" applyFont="1" applyFill="1" applyBorder="1" applyAlignment="1">
      <alignment horizontal="center" vertical="center" wrapText="1"/>
    </xf>
    <xf numFmtId="169" fontId="24" fillId="0" borderId="1" xfId="2" applyNumberFormat="1" applyFont="1" applyFill="1" applyBorder="1" applyAlignment="1">
      <alignment horizontal="center" vertical="center"/>
    </xf>
    <xf numFmtId="169" fontId="24" fillId="0" borderId="1" xfId="2" applyNumberFormat="1" applyFont="1" applyFill="1" applyBorder="1" applyAlignment="1">
      <alignment horizontal="left" vertical="center" wrapText="1"/>
    </xf>
    <xf numFmtId="3" fontId="22" fillId="0" borderId="1" xfId="0" applyNumberFormat="1" applyFont="1" applyBorder="1" applyAlignment="1">
      <alignment horizontal="center" vertical="center" wrapText="1"/>
    </xf>
    <xf numFmtId="3" fontId="22" fillId="0" borderId="1" xfId="0" applyNumberFormat="1" applyFont="1" applyBorder="1" applyAlignment="1">
      <alignment vertical="center" wrapText="1"/>
    </xf>
    <xf numFmtId="4" fontId="22" fillId="0" borderId="0" xfId="0" applyNumberFormat="1" applyFont="1" applyAlignment="1">
      <alignment vertical="center" wrapText="1"/>
    </xf>
    <xf numFmtId="0" fontId="22" fillId="0" borderId="0" xfId="0" applyFont="1" applyAlignment="1">
      <alignment vertical="center" wrapText="1"/>
    </xf>
    <xf numFmtId="3" fontId="23" fillId="0" borderId="1" xfId="0" applyNumberFormat="1" applyFont="1" applyBorder="1" applyAlignment="1">
      <alignment horizontal="center" vertical="center" wrapText="1"/>
    </xf>
    <xf numFmtId="3" fontId="23" fillId="0" borderId="1" xfId="0" applyNumberFormat="1" applyFont="1" applyBorder="1" applyAlignment="1">
      <alignment vertical="center" wrapText="1"/>
    </xf>
    <xf numFmtId="0" fontId="22" fillId="0" borderId="1" xfId="18" applyFont="1" applyBorder="1" applyAlignment="1">
      <alignment horizontal="center" vertical="center"/>
    </xf>
    <xf numFmtId="0" fontId="22" fillId="0" borderId="1" xfId="18" applyFont="1" applyBorder="1" applyAlignment="1">
      <alignment horizontal="left" vertical="center" wrapText="1"/>
    </xf>
    <xf numFmtId="0" fontId="22" fillId="0" borderId="1" xfId="0" applyFont="1" applyBorder="1" applyAlignment="1">
      <alignment horizontal="left" vertical="center"/>
    </xf>
    <xf numFmtId="37" fontId="23" fillId="0" borderId="1" xfId="0" applyNumberFormat="1" applyFont="1" applyBorder="1" applyAlignment="1">
      <alignment horizontal="center" vertical="center" wrapText="1"/>
    </xf>
    <xf numFmtId="0" fontId="23" fillId="0" borderId="1" xfId="26" applyFont="1" applyBorder="1" applyAlignment="1">
      <alignment horizontal="left" vertical="center" wrapText="1"/>
    </xf>
    <xf numFmtId="0" fontId="22" fillId="0" borderId="1" xfId="0" quotePrefix="1" applyFont="1" applyBorder="1" applyAlignment="1">
      <alignment horizontal="center" vertical="center"/>
    </xf>
    <xf numFmtId="0" fontId="23" fillId="0" borderId="1" xfId="26" applyFont="1" applyBorder="1" applyAlignment="1">
      <alignment horizontal="center" vertical="center" wrapText="1"/>
    </xf>
    <xf numFmtId="37" fontId="22" fillId="0" borderId="1" xfId="0" applyNumberFormat="1" applyFont="1" applyBorder="1" applyAlignment="1">
      <alignment horizontal="center" vertical="center"/>
    </xf>
    <xf numFmtId="0" fontId="23" fillId="0" borderId="1" xfId="26" quotePrefix="1" applyFont="1" applyBorder="1" applyAlignment="1">
      <alignment horizontal="center" vertical="center" wrapText="1"/>
    </xf>
    <xf numFmtId="0" fontId="23" fillId="0" borderId="1" xfId="0" applyFont="1" applyBorder="1" applyAlignment="1">
      <alignment horizontal="center" wrapText="1"/>
    </xf>
    <xf numFmtId="0" fontId="23" fillId="0" borderId="1" xfId="0" applyFont="1" applyBorder="1"/>
    <xf numFmtId="49" fontId="22" fillId="0" borderId="1" xfId="1" quotePrefix="1" applyNumberFormat="1" applyFont="1" applyBorder="1" applyAlignment="1">
      <alignment vertical="center" wrapText="1"/>
    </xf>
    <xf numFmtId="4" fontId="22" fillId="0" borderId="0" xfId="0" applyNumberFormat="1" applyFont="1" applyAlignment="1">
      <alignment horizontal="left"/>
    </xf>
    <xf numFmtId="0" fontId="22" fillId="0" borderId="0" xfId="0" applyFont="1" applyAlignment="1">
      <alignment horizontal="left"/>
    </xf>
    <xf numFmtId="4" fontId="23" fillId="0" borderId="0" xfId="0" applyNumberFormat="1" applyFont="1" applyAlignment="1">
      <alignment wrapText="1"/>
    </xf>
    <xf numFmtId="0" fontId="23" fillId="0" borderId="0" xfId="0" applyFont="1" applyAlignment="1">
      <alignment wrapText="1"/>
    </xf>
    <xf numFmtId="3" fontId="23" fillId="0" borderId="1" xfId="22" applyNumberFormat="1" applyFont="1" applyFill="1" applyBorder="1" applyAlignment="1">
      <alignment horizontal="right" vertical="center" wrapText="1" shrinkToFit="1"/>
    </xf>
    <xf numFmtId="170" fontId="23" fillId="0" borderId="1" xfId="22" applyNumberFormat="1" applyFont="1" applyFill="1" applyBorder="1" applyAlignment="1">
      <alignment horizontal="center" vertical="center" wrapText="1"/>
    </xf>
    <xf numFmtId="3" fontId="22" fillId="0" borderId="1" xfId="22" applyNumberFormat="1" applyFont="1" applyFill="1" applyBorder="1" applyAlignment="1">
      <alignment horizontal="right" vertical="center" wrapText="1"/>
    </xf>
    <xf numFmtId="0" fontId="23" fillId="0" borderId="1" xfId="23" applyFont="1" applyBorder="1" applyAlignment="1">
      <alignment horizontal="center" vertical="center" wrapText="1"/>
    </xf>
    <xf numFmtId="0" fontId="23" fillId="0" borderId="1" xfId="25" applyFont="1" applyBorder="1" applyAlignment="1">
      <alignment horizontal="center" vertical="center" wrapText="1"/>
    </xf>
    <xf numFmtId="0" fontId="22" fillId="0" borderId="1" xfId="23" applyFont="1" applyBorder="1" applyAlignment="1">
      <alignment horizontal="left" vertical="center" wrapText="1"/>
    </xf>
    <xf numFmtId="3" fontId="23" fillId="0" borderId="1" xfId="22" applyNumberFormat="1" applyFont="1" applyFill="1" applyBorder="1" applyAlignment="1">
      <alignment horizontal="right" vertical="center" wrapText="1"/>
    </xf>
    <xf numFmtId="0" fontId="29" fillId="0" borderId="1" xfId="0" applyFont="1" applyBorder="1" applyAlignment="1">
      <alignment horizontal="left" vertical="center" wrapText="1"/>
    </xf>
    <xf numFmtId="49" fontId="23" fillId="0" borderId="1" xfId="0" applyNumberFormat="1" applyFont="1" applyBorder="1" applyAlignment="1">
      <alignment horizontal="left" vertical="center" wrapText="1"/>
    </xf>
    <xf numFmtId="3" fontId="23" fillId="0" borderId="1" xfId="1" applyNumberFormat="1" applyFont="1" applyBorder="1" applyAlignment="1">
      <alignment horizontal="right" vertical="center"/>
    </xf>
    <xf numFmtId="0" fontId="22" fillId="0" borderId="1" xfId="1" applyFont="1" applyBorder="1" applyAlignment="1">
      <alignment horizontal="center" vertical="center" wrapText="1"/>
    </xf>
    <xf numFmtId="3" fontId="23" fillId="0" borderId="1" xfId="0" applyNumberFormat="1" applyFont="1" applyBorder="1" applyAlignment="1">
      <alignment horizontal="center" vertical="center"/>
    </xf>
    <xf numFmtId="3" fontId="22" fillId="0" borderId="1" xfId="0" quotePrefix="1" applyNumberFormat="1" applyFont="1" applyBorder="1" applyAlignment="1">
      <alignment horizontal="center" vertical="center"/>
    </xf>
    <xf numFmtId="3" fontId="22" fillId="0" borderId="1" xfId="0" applyNumberFormat="1" applyFont="1" applyBorder="1" applyAlignment="1">
      <alignment horizontal="left" vertical="center" wrapText="1"/>
    </xf>
    <xf numFmtId="0" fontId="23" fillId="0" borderId="1" xfId="0" quotePrefix="1" applyFont="1" applyBorder="1" applyAlignment="1">
      <alignment horizontal="center" vertical="center" wrapText="1"/>
    </xf>
    <xf numFmtId="0" fontId="23" fillId="0" borderId="0" xfId="0" applyFont="1" applyAlignment="1">
      <alignment horizontal="left"/>
    </xf>
    <xf numFmtId="0" fontId="23" fillId="0" borderId="1" xfId="0" applyFont="1" applyBorder="1" applyAlignment="1">
      <alignment horizontal="justify" vertical="center"/>
    </xf>
    <xf numFmtId="172" fontId="23" fillId="0" borderId="1" xfId="1" quotePrefix="1" applyNumberFormat="1" applyFont="1" applyBorder="1" applyAlignment="1">
      <alignment horizontal="center" vertical="center" wrapText="1"/>
    </xf>
    <xf numFmtId="3" fontId="22" fillId="0" borderId="0" xfId="0" applyNumberFormat="1" applyFont="1"/>
    <xf numFmtId="0" fontId="30" fillId="0" borderId="1" xfId="0" applyFont="1" applyBorder="1" applyAlignment="1">
      <alignment horizontal="center" vertical="center"/>
    </xf>
    <xf numFmtId="0" fontId="31" fillId="0" borderId="1" xfId="0" applyFont="1" applyBorder="1" applyAlignment="1">
      <alignment horizontal="center" vertical="center"/>
    </xf>
    <xf numFmtId="0" fontId="32" fillId="0" borderId="1" xfId="0" applyFont="1" applyBorder="1" applyAlignment="1">
      <alignment vertical="center"/>
    </xf>
    <xf numFmtId="0" fontId="32" fillId="0" borderId="1" xfId="0" applyFont="1" applyBorder="1" applyAlignment="1">
      <alignment horizontal="center" vertical="center"/>
    </xf>
    <xf numFmtId="0" fontId="32" fillId="0" borderId="1" xfId="0" applyFont="1" applyBorder="1" applyAlignment="1">
      <alignment horizontal="center" vertical="center" wrapText="1"/>
    </xf>
    <xf numFmtId="0" fontId="33" fillId="0" borderId="1" xfId="0" applyFont="1" applyBorder="1" applyAlignment="1">
      <alignment horizontal="center" vertical="center"/>
    </xf>
    <xf numFmtId="0" fontId="33" fillId="0" borderId="1" xfId="0" applyFont="1" applyBorder="1" applyAlignment="1">
      <alignment horizontal="center" vertical="center" wrapText="1"/>
    </xf>
    <xf numFmtId="0" fontId="33" fillId="0" borderId="1" xfId="0" applyFont="1" applyBorder="1" applyAlignment="1">
      <alignment vertical="center"/>
    </xf>
    <xf numFmtId="3" fontId="22" fillId="0" borderId="1" xfId="9" applyNumberFormat="1" applyFont="1" applyFill="1" applyBorder="1" applyAlignment="1">
      <alignment horizontal="right" vertical="center" wrapText="1"/>
    </xf>
    <xf numFmtId="3" fontId="23" fillId="0" borderId="1" xfId="11" applyNumberFormat="1" applyFont="1" applyFill="1" applyBorder="1" applyAlignment="1">
      <alignment horizontal="right" vertical="center" wrapText="1"/>
    </xf>
    <xf numFmtId="3" fontId="23" fillId="0" borderId="1" xfId="11" quotePrefix="1" applyNumberFormat="1" applyFont="1" applyFill="1" applyBorder="1" applyAlignment="1">
      <alignment horizontal="right" vertical="center" wrapText="1"/>
    </xf>
    <xf numFmtId="3" fontId="22" fillId="0" borderId="1" xfId="1" applyNumberFormat="1" applyFont="1" applyBorder="1" applyAlignment="1">
      <alignment horizontal="right" vertical="center" wrapText="1"/>
    </xf>
    <xf numFmtId="3" fontId="23" fillId="0" borderId="1" xfId="1" applyNumberFormat="1" applyFont="1" applyBorder="1" applyAlignment="1">
      <alignment horizontal="right" vertical="center" wrapText="1"/>
    </xf>
    <xf numFmtId="3" fontId="22" fillId="0" borderId="1" xfId="2" applyNumberFormat="1" applyFont="1" applyFill="1" applyBorder="1" applyAlignment="1">
      <alignment horizontal="right" vertical="center"/>
    </xf>
    <xf numFmtId="3" fontId="23" fillId="0" borderId="1" xfId="14" applyNumberFormat="1" applyFont="1" applyFill="1" applyBorder="1" applyAlignment="1">
      <alignment horizontal="right" vertical="center"/>
    </xf>
    <xf numFmtId="3" fontId="23" fillId="0" borderId="1" xfId="15" applyNumberFormat="1" applyFont="1" applyFill="1" applyBorder="1" applyAlignment="1">
      <alignment horizontal="right" vertical="center"/>
    </xf>
    <xf numFmtId="3" fontId="23" fillId="0" borderId="1" xfId="4" applyNumberFormat="1" applyFont="1" applyFill="1" applyBorder="1" applyAlignment="1">
      <alignment horizontal="right" vertical="center" shrinkToFit="1"/>
    </xf>
    <xf numFmtId="3" fontId="22" fillId="0" borderId="1" xfId="2" applyNumberFormat="1" applyFont="1" applyFill="1" applyBorder="1" applyAlignment="1">
      <alignment horizontal="right" vertical="center" wrapText="1"/>
    </xf>
    <xf numFmtId="3" fontId="23" fillId="0" borderId="1" xfId="22" applyNumberFormat="1" applyFont="1" applyFill="1" applyBorder="1" applyAlignment="1" applyProtection="1">
      <alignment horizontal="right" vertical="center" wrapText="1" shrinkToFit="1"/>
    </xf>
    <xf numFmtId="3" fontId="23" fillId="0" borderId="1" xfId="25" applyNumberFormat="1" applyFont="1" applyBorder="1" applyAlignment="1">
      <alignment horizontal="right" vertical="center" shrinkToFit="1"/>
    </xf>
    <xf numFmtId="3" fontId="23" fillId="0" borderId="1" xfId="0" applyNumberFormat="1" applyFont="1" applyBorder="1"/>
    <xf numFmtId="3" fontId="22" fillId="0" borderId="1" xfId="0" applyNumberFormat="1" applyFont="1" applyBorder="1" applyAlignment="1">
      <alignment horizontal="right" vertical="center" wrapText="1"/>
    </xf>
    <xf numFmtId="3" fontId="24" fillId="0" borderId="1" xfId="2" applyNumberFormat="1" applyFont="1" applyFill="1" applyBorder="1" applyAlignment="1">
      <alignment horizontal="right" vertical="center"/>
    </xf>
    <xf numFmtId="3" fontId="22" fillId="0" borderId="1" xfId="15" applyNumberFormat="1" applyFont="1" applyFill="1" applyBorder="1" applyAlignment="1">
      <alignment horizontal="right" vertical="center" wrapText="1"/>
    </xf>
    <xf numFmtId="3" fontId="23" fillId="0" borderId="1" xfId="15" applyNumberFormat="1" applyFont="1" applyFill="1" applyBorder="1" applyAlignment="1">
      <alignment horizontal="right" vertical="center" wrapText="1"/>
    </xf>
    <xf numFmtId="3" fontId="22" fillId="0" borderId="1" xfId="15" applyNumberFormat="1" applyFont="1" applyFill="1" applyBorder="1" applyAlignment="1">
      <alignment horizontal="right" vertical="center"/>
    </xf>
    <xf numFmtId="3" fontId="23" fillId="0" borderId="1" xfId="0" applyNumberFormat="1" applyFont="1" applyBorder="1" applyAlignment="1">
      <alignment horizontal="right"/>
    </xf>
    <xf numFmtId="3" fontId="22" fillId="0" borderId="1" xfId="14" applyNumberFormat="1" applyFont="1" applyFill="1" applyBorder="1" applyAlignment="1">
      <alignment horizontal="right" vertical="center"/>
    </xf>
    <xf numFmtId="3" fontId="23" fillId="0" borderId="1" xfId="14" applyNumberFormat="1" applyFont="1" applyFill="1" applyBorder="1" applyAlignment="1">
      <alignment horizontal="right" vertical="center" wrapText="1"/>
    </xf>
    <xf numFmtId="3" fontId="22" fillId="0" borderId="1" xfId="14" applyNumberFormat="1" applyFont="1" applyFill="1" applyBorder="1" applyAlignment="1">
      <alignment horizontal="right" vertical="center" wrapText="1"/>
    </xf>
    <xf numFmtId="168" fontId="23" fillId="0" borderId="1" xfId="0" applyNumberFormat="1" applyFont="1" applyBorder="1" applyAlignment="1">
      <alignment horizontal="right" vertical="center"/>
    </xf>
    <xf numFmtId="3" fontId="23" fillId="0" borderId="1" xfId="19" applyNumberFormat="1" applyFont="1" applyBorder="1" applyAlignment="1">
      <alignment horizontal="left" vertical="center" wrapText="1"/>
    </xf>
    <xf numFmtId="0" fontId="23" fillId="0" borderId="1" xfId="20" applyFont="1" applyBorder="1" applyAlignment="1">
      <alignment horizontal="left" vertical="center" wrapText="1"/>
    </xf>
    <xf numFmtId="169" fontId="23" fillId="0" borderId="1" xfId="2" applyNumberFormat="1" applyFont="1" applyFill="1" applyBorder="1" applyAlignment="1">
      <alignment horizontal="left" vertical="center"/>
    </xf>
    <xf numFmtId="169" fontId="23" fillId="0" borderId="1" xfId="2" quotePrefix="1" applyNumberFormat="1" applyFont="1" applyFill="1" applyBorder="1" applyAlignment="1">
      <alignment horizontal="left" vertical="center" wrapText="1"/>
    </xf>
    <xf numFmtId="0" fontId="23" fillId="0" borderId="1" xfId="2" quotePrefix="1" applyNumberFormat="1" applyFont="1" applyFill="1" applyBorder="1" applyAlignment="1">
      <alignment horizontal="left" vertical="center" wrapText="1"/>
    </xf>
    <xf numFmtId="0" fontId="22" fillId="0" borderId="1" xfId="0" applyFont="1" applyBorder="1" applyAlignment="1">
      <alignment horizontal="center"/>
    </xf>
    <xf numFmtId="0" fontId="22" fillId="0" borderId="1" xfId="0" applyFont="1" applyBorder="1" applyAlignment="1">
      <alignment horizontal="left" wrapText="1"/>
    </xf>
    <xf numFmtId="0" fontId="22" fillId="0" borderId="1" xfId="0" applyFont="1" applyBorder="1" applyAlignment="1">
      <alignment horizontal="left"/>
    </xf>
    <xf numFmtId="3" fontId="22" fillId="0" borderId="1" xfId="0" applyNumberFormat="1" applyFont="1" applyBorder="1" applyAlignment="1">
      <alignment horizontal="right"/>
    </xf>
    <xf numFmtId="0" fontId="22" fillId="0" borderId="1" xfId="0" quotePrefix="1" applyFont="1" applyBorder="1" applyAlignment="1">
      <alignment horizontal="center"/>
    </xf>
    <xf numFmtId="0" fontId="23" fillId="0" borderId="1" xfId="0" applyFont="1" applyBorder="1" applyAlignment="1">
      <alignment horizontal="center"/>
    </xf>
    <xf numFmtId="0" fontId="23" fillId="0" borderId="1" xfId="0" applyFont="1" applyBorder="1" applyAlignment="1">
      <alignment horizontal="left" wrapText="1"/>
    </xf>
    <xf numFmtId="0" fontId="23" fillId="0" borderId="1" xfId="0" applyFont="1" applyBorder="1" applyAlignment="1">
      <alignment horizontal="left"/>
    </xf>
    <xf numFmtId="0" fontId="23" fillId="0" borderId="1" xfId="2" applyNumberFormat="1" applyFont="1" applyFill="1" applyBorder="1" applyAlignment="1">
      <alignment horizontal="left" vertical="center" wrapText="1"/>
    </xf>
    <xf numFmtId="49" fontId="23" fillId="0" borderId="1" xfId="0" applyNumberFormat="1" applyFont="1" applyBorder="1" applyAlignment="1">
      <alignment horizontal="left" vertical="center"/>
    </xf>
    <xf numFmtId="0" fontId="18" fillId="0" borderId="1" xfId="0" quotePrefix="1" applyFont="1" applyBorder="1" applyAlignment="1">
      <alignment horizontal="center"/>
    </xf>
    <xf numFmtId="0" fontId="18" fillId="0" borderId="1" xfId="0" applyFont="1" applyBorder="1" applyAlignment="1">
      <alignment horizontal="left" wrapText="1"/>
    </xf>
    <xf numFmtId="0" fontId="18" fillId="0" borderId="1" xfId="0" applyFont="1" applyBorder="1" applyAlignment="1">
      <alignment horizontal="center" wrapText="1"/>
    </xf>
    <xf numFmtId="0" fontId="18" fillId="0" borderId="1" xfId="0" applyFont="1" applyBorder="1" applyAlignment="1">
      <alignment horizontal="center"/>
    </xf>
    <xf numFmtId="0" fontId="18" fillId="0" borderId="1" xfId="0" applyFont="1" applyBorder="1" applyAlignment="1">
      <alignment wrapText="1"/>
    </xf>
    <xf numFmtId="0" fontId="18" fillId="0" borderId="1" xfId="0" applyFont="1" applyBorder="1"/>
    <xf numFmtId="3" fontId="17" fillId="0" borderId="1" xfId="0" applyNumberFormat="1" applyFont="1" applyBorder="1"/>
    <xf numFmtId="0" fontId="17" fillId="0" borderId="1" xfId="0" applyFont="1" applyBorder="1" applyAlignment="1">
      <alignment horizontal="center"/>
    </xf>
    <xf numFmtId="0" fontId="17" fillId="0" borderId="1" xfId="0" applyFont="1" applyBorder="1" applyAlignment="1">
      <alignment horizontal="left" wrapText="1"/>
    </xf>
    <xf numFmtId="0" fontId="17" fillId="0" borderId="1" xfId="0" applyFont="1" applyBorder="1" applyAlignment="1">
      <alignment horizontal="center" wrapText="1"/>
    </xf>
    <xf numFmtId="0" fontId="17" fillId="0" borderId="1" xfId="0" applyFont="1" applyBorder="1"/>
    <xf numFmtId="0" fontId="17" fillId="0" borderId="1" xfId="25" applyFont="1" applyBorder="1" applyAlignment="1">
      <alignment horizontal="left" wrapText="1"/>
    </xf>
    <xf numFmtId="0" fontId="22" fillId="0" borderId="1" xfId="0" applyFont="1" applyBorder="1" applyAlignment="1">
      <alignment horizontal="center" wrapText="1"/>
    </xf>
    <xf numFmtId="0" fontId="22" fillId="0" borderId="1" xfId="0" applyFont="1" applyBorder="1" applyAlignment="1">
      <alignment wrapText="1"/>
    </xf>
    <xf numFmtId="0" fontId="22" fillId="0" borderId="1" xfId="0" applyFont="1" applyBorder="1"/>
    <xf numFmtId="0" fontId="23" fillId="0" borderId="1" xfId="25" applyFont="1" applyBorder="1" applyAlignment="1">
      <alignment horizontal="left" wrapText="1"/>
    </xf>
    <xf numFmtId="3" fontId="4" fillId="2" borderId="1" xfId="0" applyNumberFormat="1" applyFont="1" applyFill="1" applyBorder="1" applyAlignment="1">
      <alignment horizontal="center" vertical="center"/>
    </xf>
    <xf numFmtId="3" fontId="6" fillId="2" borderId="1" xfId="0" applyNumberFormat="1" applyFont="1" applyFill="1" applyBorder="1" applyAlignment="1">
      <alignment horizontal="center" vertical="center"/>
    </xf>
    <xf numFmtId="3" fontId="9" fillId="2" borderId="1" xfId="1" quotePrefix="1" applyNumberFormat="1" applyFont="1" applyFill="1" applyBorder="1" applyAlignment="1">
      <alignment horizontal="right" vertical="center" wrapText="1"/>
    </xf>
    <xf numFmtId="3" fontId="2" fillId="2" borderId="1" xfId="0" applyNumberFormat="1" applyFont="1" applyFill="1" applyBorder="1" applyAlignment="1">
      <alignment horizontal="right" vertical="center"/>
    </xf>
    <xf numFmtId="3" fontId="2" fillId="2" borderId="0" xfId="0" applyNumberFormat="1" applyFont="1" applyFill="1" applyAlignment="1">
      <alignment horizontal="right"/>
    </xf>
    <xf numFmtId="3" fontId="9" fillId="2" borderId="1" xfId="0" applyNumberFormat="1" applyFont="1" applyFill="1" applyBorder="1" applyAlignment="1">
      <alignment horizontal="right" vertical="center"/>
    </xf>
    <xf numFmtId="3" fontId="2" fillId="2" borderId="1" xfId="0" applyNumberFormat="1" applyFont="1" applyFill="1" applyBorder="1" applyAlignment="1">
      <alignment horizontal="right" vertical="center" wrapText="1"/>
    </xf>
    <xf numFmtId="3" fontId="10" fillId="2" borderId="1" xfId="0" applyNumberFormat="1" applyFont="1" applyFill="1" applyBorder="1" applyAlignment="1">
      <alignment horizontal="right" vertical="center"/>
    </xf>
    <xf numFmtId="3" fontId="2" fillId="2" borderId="4" xfId="0" applyNumberFormat="1" applyFont="1" applyFill="1" applyBorder="1" applyAlignment="1">
      <alignment horizontal="right" vertical="center"/>
    </xf>
    <xf numFmtId="3" fontId="9" fillId="2" borderId="13" xfId="0" applyNumberFormat="1" applyFont="1" applyFill="1" applyBorder="1" applyAlignment="1">
      <alignment horizontal="right" vertical="center"/>
    </xf>
    <xf numFmtId="0" fontId="9" fillId="2" borderId="0" xfId="0" applyFont="1" applyFill="1" applyAlignment="1">
      <alignment horizontal="center"/>
    </xf>
    <xf numFmtId="0" fontId="9" fillId="2" borderId="0" xfId="0" applyFont="1" applyFill="1" applyAlignment="1">
      <alignment horizontal="center" vertical="center"/>
    </xf>
    <xf numFmtId="0" fontId="3" fillId="2" borderId="0" xfId="0" applyFont="1" applyFill="1" applyAlignment="1">
      <alignment horizontal="center"/>
    </xf>
    <xf numFmtId="0" fontId="3" fillId="2" borderId="0" xfId="0" applyFont="1" applyFill="1" applyAlignment="1">
      <alignment horizontal="right"/>
    </xf>
    <xf numFmtId="3" fontId="3" fillId="2" borderId="1" xfId="1" quotePrefix="1" applyNumberFormat="1" applyFont="1" applyFill="1" applyBorder="1" applyAlignment="1">
      <alignment horizontal="center" vertical="center" wrapText="1"/>
    </xf>
    <xf numFmtId="3" fontId="3" fillId="2" borderId="1" xfId="1" quotePrefix="1" applyNumberFormat="1" applyFont="1" applyFill="1" applyBorder="1" applyAlignment="1">
      <alignment horizontal="left" vertical="center" wrapText="1"/>
    </xf>
    <xf numFmtId="0" fontId="3" fillId="2" borderId="1" xfId="0" applyFont="1" applyFill="1" applyBorder="1" applyAlignment="1">
      <alignment horizontal="center" vertical="center" wrapText="1"/>
    </xf>
    <xf numFmtId="0" fontId="3" fillId="2" borderId="1" xfId="0" applyFont="1" applyFill="1" applyBorder="1" applyAlignment="1">
      <alignment vertical="center" wrapText="1"/>
    </xf>
    <xf numFmtId="0" fontId="3" fillId="2" borderId="1" xfId="0" applyFont="1" applyFill="1" applyBorder="1" applyAlignment="1">
      <alignment vertical="center"/>
    </xf>
    <xf numFmtId="3" fontId="3" fillId="2" borderId="1" xfId="0" applyNumberFormat="1" applyFont="1" applyFill="1" applyBorder="1" applyAlignment="1">
      <alignment horizontal="right" vertical="center"/>
    </xf>
    <xf numFmtId="0" fontId="3" fillId="2" borderId="0" xfId="0" applyFont="1" applyFill="1" applyAlignment="1">
      <alignment vertical="center"/>
    </xf>
    <xf numFmtId="3" fontId="3" fillId="2" borderId="0" xfId="0" applyNumberFormat="1" applyFont="1" applyFill="1" applyAlignment="1">
      <alignment vertical="center"/>
    </xf>
    <xf numFmtId="41" fontId="2" fillId="2" borderId="1" xfId="1" applyNumberFormat="1" applyFont="1" applyFill="1" applyBorder="1" applyAlignment="1">
      <alignment horizontal="right" vertical="center" wrapText="1"/>
    </xf>
    <xf numFmtId="0" fontId="2" fillId="2" borderId="0" xfId="0" applyFont="1" applyFill="1" applyAlignment="1">
      <alignment vertical="center" wrapText="1"/>
    </xf>
    <xf numFmtId="168" fontId="2" fillId="2" borderId="1" xfId="2" applyNumberFormat="1" applyFont="1" applyFill="1" applyBorder="1" applyAlignment="1">
      <alignment horizontal="right" vertical="center"/>
    </xf>
    <xf numFmtId="3" fontId="2" fillId="2" borderId="1" xfId="1" applyNumberFormat="1" applyFont="1" applyFill="1" applyBorder="1" applyAlignment="1">
      <alignment horizontal="right" vertical="center"/>
    </xf>
    <xf numFmtId="0" fontId="9" fillId="2" borderId="1" xfId="0" applyFont="1" applyFill="1" applyBorder="1"/>
    <xf numFmtId="0" fontId="2" fillId="2" borderId="1" xfId="0" applyFont="1" applyFill="1" applyBorder="1"/>
    <xf numFmtId="3" fontId="2" fillId="2" borderId="0" xfId="1" applyNumberFormat="1" applyFont="1" applyFill="1" applyAlignment="1">
      <alignment horizontal="center" vertical="center" wrapText="1"/>
    </xf>
    <xf numFmtId="3" fontId="2" fillId="2" borderId="0" xfId="1" quotePrefix="1" applyNumberFormat="1" applyFont="1" applyFill="1" applyAlignment="1">
      <alignment horizontal="center" vertical="center" wrapText="1"/>
    </xf>
    <xf numFmtId="3" fontId="9" fillId="2" borderId="0" xfId="1" quotePrefix="1" applyNumberFormat="1" applyFont="1" applyFill="1" applyAlignment="1">
      <alignment horizontal="center" vertical="center" wrapText="1"/>
    </xf>
    <xf numFmtId="0" fontId="10" fillId="2" borderId="0" xfId="0" applyFont="1" applyFill="1" applyAlignment="1">
      <alignment vertical="center" wrapText="1"/>
    </xf>
    <xf numFmtId="3" fontId="10" fillId="2" borderId="1" xfId="0" applyNumberFormat="1" applyFont="1" applyFill="1" applyBorder="1" applyAlignment="1">
      <alignment vertical="center"/>
    </xf>
    <xf numFmtId="0" fontId="9" fillId="2" borderId="0" xfId="0" applyFont="1" applyFill="1" applyAlignment="1">
      <alignment vertical="center" wrapText="1"/>
    </xf>
    <xf numFmtId="3" fontId="2" fillId="2" borderId="1" xfId="0" applyNumberFormat="1" applyFont="1" applyFill="1" applyBorder="1" applyAlignment="1">
      <alignment vertical="center"/>
    </xf>
    <xf numFmtId="0" fontId="2" fillId="2" borderId="1" xfId="1" applyFont="1" applyFill="1" applyBorder="1" applyAlignment="1">
      <alignment horizontal="center" vertical="center"/>
    </xf>
    <xf numFmtId="1" fontId="12" fillId="2" borderId="1" xfId="1" applyNumberFormat="1" applyFont="1" applyFill="1" applyBorder="1" applyAlignment="1">
      <alignment horizontal="center" vertical="center" wrapText="1"/>
    </xf>
    <xf numFmtId="3" fontId="2" fillId="2" borderId="1" xfId="2" applyNumberFormat="1" applyFont="1" applyFill="1" applyBorder="1" applyAlignment="1">
      <alignment horizontal="right" vertical="center"/>
    </xf>
    <xf numFmtId="0" fontId="2" fillId="2" borderId="1" xfId="1" quotePrefix="1" applyFont="1" applyFill="1" applyBorder="1" applyAlignment="1">
      <alignment horizontal="center" vertical="center" wrapText="1"/>
    </xf>
    <xf numFmtId="0" fontId="2" fillId="2" borderId="1" xfId="0" applyFont="1" applyFill="1" applyBorder="1" applyAlignment="1">
      <alignment horizontal="center"/>
    </xf>
    <xf numFmtId="3" fontId="2" fillId="2" borderId="1" xfId="0" applyNumberFormat="1" applyFont="1" applyFill="1" applyBorder="1" applyAlignment="1">
      <alignment horizontal="right"/>
    </xf>
    <xf numFmtId="0" fontId="2" fillId="2" borderId="1" xfId="0" applyFont="1" applyFill="1" applyBorder="1" applyAlignment="1">
      <alignment wrapText="1"/>
    </xf>
    <xf numFmtId="0" fontId="2" fillId="2" borderId="1" xfId="0" applyFont="1" applyFill="1" applyBorder="1" applyAlignment="1">
      <alignment horizontal="left" vertical="center" wrapText="1"/>
    </xf>
    <xf numFmtId="0" fontId="2" fillId="2" borderId="1" xfId="0" applyFont="1" applyFill="1" applyBorder="1" applyAlignment="1">
      <alignment horizontal="center" wrapText="1"/>
    </xf>
    <xf numFmtId="0" fontId="2" fillId="2" borderId="0" xfId="0" applyFont="1" applyFill="1" applyAlignment="1">
      <alignment horizontal="center" wrapText="1"/>
    </xf>
    <xf numFmtId="3" fontId="2" fillId="2" borderId="1" xfId="0" quotePrefix="1" applyNumberFormat="1" applyFont="1" applyFill="1" applyBorder="1" applyAlignment="1">
      <alignment horizontal="center" vertical="center" wrapText="1"/>
    </xf>
    <xf numFmtId="0" fontId="9" fillId="2" borderId="13" xfId="0" applyFont="1" applyFill="1" applyBorder="1" applyAlignment="1">
      <alignment horizontal="center" vertical="center"/>
    </xf>
    <xf numFmtId="0" fontId="2" fillId="2" borderId="0" xfId="0" applyFont="1" applyFill="1" applyAlignment="1">
      <alignment horizontal="center" vertical="center"/>
    </xf>
    <xf numFmtId="3" fontId="5" fillId="2" borderId="1" xfId="0" applyNumberFormat="1" applyFont="1" applyFill="1" applyBorder="1" applyAlignment="1">
      <alignment horizontal="center" vertical="center"/>
    </xf>
    <xf numFmtId="3" fontId="5" fillId="2" borderId="1" xfId="0" applyNumberFormat="1" applyFont="1" applyFill="1" applyBorder="1" applyAlignment="1">
      <alignment horizontal="right" vertical="center"/>
    </xf>
    <xf numFmtId="0" fontId="4" fillId="2" borderId="0" xfId="0" applyFont="1" applyFill="1"/>
    <xf numFmtId="0" fontId="5" fillId="2" borderId="0" xfId="0" applyFont="1" applyFill="1" applyAlignment="1">
      <alignment vertical="center"/>
    </xf>
    <xf numFmtId="0" fontId="16" fillId="2" borderId="0" xfId="0" applyFont="1" applyFill="1"/>
    <xf numFmtId="0" fontId="36" fillId="2" borderId="0" xfId="0" applyFont="1" applyFill="1"/>
    <xf numFmtId="0" fontId="16" fillId="2" borderId="0" xfId="0" applyFont="1" applyFill="1" applyAlignment="1">
      <alignment horizontal="center"/>
    </xf>
    <xf numFmtId="0" fontId="2" fillId="2" borderId="13" xfId="5" applyFill="1" applyBorder="1" applyAlignment="1">
      <alignment vertical="center" wrapText="1"/>
    </xf>
    <xf numFmtId="0" fontId="2" fillId="2" borderId="13" xfId="5" applyFill="1" applyBorder="1" applyAlignment="1">
      <alignment horizontal="center" vertical="center" wrapText="1"/>
    </xf>
    <xf numFmtId="0" fontId="2" fillId="2" borderId="1" xfId="5" applyFill="1" applyBorder="1" applyAlignment="1">
      <alignment vertical="center" wrapText="1"/>
    </xf>
    <xf numFmtId="0" fontId="2" fillId="2" borderId="1" xfId="5" applyFill="1" applyBorder="1" applyAlignment="1">
      <alignment horizontal="center" vertical="center" wrapText="1"/>
    </xf>
    <xf numFmtId="0" fontId="2" fillId="2" borderId="1" xfId="5" applyFill="1" applyBorder="1" applyAlignment="1">
      <alignment horizontal="left" vertical="center" wrapText="1"/>
    </xf>
    <xf numFmtId="0" fontId="2" fillId="2" borderId="1" xfId="5" applyFill="1" applyBorder="1" applyAlignment="1">
      <alignment horizontal="left" vertical="top" wrapText="1"/>
    </xf>
    <xf numFmtId="0" fontId="16" fillId="2" borderId="0" xfId="0" applyFont="1" applyFill="1" applyAlignment="1">
      <alignment vertical="center"/>
    </xf>
    <xf numFmtId="3" fontId="4" fillId="2" borderId="1" xfId="1" quotePrefix="1" applyNumberFormat="1" applyFont="1" applyFill="1" applyBorder="1" applyAlignment="1">
      <alignment horizontal="center" vertical="center" wrapText="1"/>
    </xf>
    <xf numFmtId="3" fontId="18" fillId="2" borderId="1" xfId="1" quotePrefix="1" applyNumberFormat="1" applyFont="1" applyFill="1" applyBorder="1" applyAlignment="1">
      <alignment horizontal="center" vertical="center" wrapText="1"/>
    </xf>
    <xf numFmtId="3" fontId="18" fillId="2" borderId="1" xfId="1" quotePrefix="1" applyNumberFormat="1" applyFont="1" applyFill="1" applyBorder="1" applyAlignment="1">
      <alignment horizontal="left" vertical="center" wrapText="1"/>
    </xf>
    <xf numFmtId="3" fontId="18" fillId="2" borderId="1" xfId="1" quotePrefix="1" applyNumberFormat="1" applyFont="1" applyFill="1" applyBorder="1" applyAlignment="1">
      <alignment horizontal="right" vertical="center" wrapText="1"/>
    </xf>
    <xf numFmtId="0" fontId="34" fillId="2" borderId="0" xfId="0" applyFont="1" applyFill="1"/>
    <xf numFmtId="0" fontId="10" fillId="2" borderId="1" xfId="0" applyFont="1" applyFill="1" applyBorder="1" applyAlignment="1">
      <alignment horizontal="center" vertical="center"/>
    </xf>
    <xf numFmtId="3" fontId="4" fillId="2" borderId="1" xfId="1" quotePrefix="1" applyNumberFormat="1" applyFont="1" applyFill="1" applyBorder="1" applyAlignment="1">
      <alignment horizontal="right" vertical="center" wrapText="1"/>
    </xf>
    <xf numFmtId="0" fontId="16" fillId="2" borderId="1" xfId="0" applyFont="1" applyFill="1" applyBorder="1"/>
    <xf numFmtId="0" fontId="22" fillId="2" borderId="1" xfId="0" applyFont="1" applyFill="1" applyBorder="1" applyAlignment="1">
      <alignment horizontal="center" vertical="center"/>
    </xf>
    <xf numFmtId="0" fontId="22" fillId="2" borderId="1" xfId="0" applyFont="1" applyFill="1" applyBorder="1" applyAlignment="1">
      <alignment vertical="center" wrapText="1"/>
    </xf>
    <xf numFmtId="3" fontId="23" fillId="2" borderId="1" xfId="0" applyNumberFormat="1" applyFont="1" applyFill="1" applyBorder="1" applyAlignment="1">
      <alignment horizontal="right" vertical="center"/>
    </xf>
    <xf numFmtId="3" fontId="18" fillId="2" borderId="1" xfId="1" applyNumberFormat="1" applyFont="1" applyFill="1" applyBorder="1" applyAlignment="1">
      <alignment horizontal="left" vertical="center" wrapText="1"/>
    </xf>
    <xf numFmtId="0" fontId="34" fillId="2" borderId="1" xfId="0" applyFont="1" applyFill="1" applyBorder="1"/>
    <xf numFmtId="3" fontId="22" fillId="2" borderId="1" xfId="0" applyNumberFormat="1" applyFont="1" applyFill="1" applyBorder="1" applyAlignment="1">
      <alignment horizontal="right" vertical="center"/>
    </xf>
    <xf numFmtId="0" fontId="2" fillId="3" borderId="0" xfId="0" applyFont="1" applyFill="1"/>
    <xf numFmtId="3" fontId="2" fillId="0" borderId="1" xfId="1" quotePrefix="1" applyNumberFormat="1" applyFont="1" applyFill="1" applyBorder="1" applyAlignment="1">
      <alignment horizontal="center" vertical="center" wrapText="1"/>
    </xf>
    <xf numFmtId="3" fontId="9" fillId="0" borderId="1" xfId="1" quotePrefix="1" applyNumberFormat="1" applyFont="1" applyFill="1" applyBorder="1" applyAlignment="1">
      <alignment horizontal="right" vertical="center" wrapText="1"/>
    </xf>
    <xf numFmtId="3" fontId="2" fillId="0" borderId="1" xfId="1" quotePrefix="1" applyNumberFormat="1" applyFont="1" applyFill="1" applyBorder="1" applyAlignment="1">
      <alignment horizontal="right" vertical="center" wrapText="1"/>
    </xf>
    <xf numFmtId="3" fontId="9" fillId="0" borderId="1" xfId="0" applyNumberFormat="1" applyFont="1" applyFill="1" applyBorder="1" applyAlignment="1">
      <alignment horizontal="right" vertical="center"/>
    </xf>
    <xf numFmtId="3" fontId="2" fillId="0" borderId="1" xfId="0" applyNumberFormat="1" applyFont="1" applyFill="1" applyBorder="1" applyAlignment="1">
      <alignment horizontal="right" vertical="center"/>
    </xf>
    <xf numFmtId="3" fontId="10" fillId="0" borderId="1" xfId="0" applyNumberFormat="1" applyFont="1" applyFill="1" applyBorder="1" applyAlignment="1">
      <alignment horizontal="right" vertical="center"/>
    </xf>
    <xf numFmtId="3" fontId="21" fillId="0" borderId="1" xfId="2" applyNumberFormat="1" applyFont="1" applyFill="1" applyBorder="1" applyAlignment="1">
      <alignment horizontal="right" vertical="center" wrapText="1"/>
    </xf>
    <xf numFmtId="3" fontId="3" fillId="0" borderId="1" xfId="0" applyNumberFormat="1" applyFont="1" applyFill="1" applyBorder="1" applyAlignment="1">
      <alignment horizontal="right" vertical="center"/>
    </xf>
    <xf numFmtId="3" fontId="2" fillId="0" borderId="4" xfId="1" quotePrefix="1" applyNumberFormat="1" applyFont="1" applyFill="1" applyBorder="1" applyAlignment="1">
      <alignment horizontal="right" vertical="center" wrapText="1"/>
    </xf>
    <xf numFmtId="3" fontId="2" fillId="0" borderId="1" xfId="0" applyNumberFormat="1" applyFont="1" applyFill="1" applyBorder="1" applyAlignment="1">
      <alignment horizontal="right" vertical="center" wrapText="1"/>
    </xf>
    <xf numFmtId="3" fontId="2" fillId="0" borderId="1" xfId="1" applyNumberFormat="1" applyFont="1" applyFill="1" applyBorder="1" applyAlignment="1">
      <alignment horizontal="right" vertical="center" wrapText="1"/>
    </xf>
    <xf numFmtId="3" fontId="2" fillId="0" borderId="1" xfId="2" quotePrefix="1" applyNumberFormat="1" applyFont="1" applyFill="1" applyBorder="1" applyAlignment="1">
      <alignment horizontal="right" vertical="center" wrapText="1"/>
    </xf>
    <xf numFmtId="3" fontId="38" fillId="0" borderId="1" xfId="0" applyNumberFormat="1" applyFont="1" applyFill="1" applyBorder="1" applyAlignment="1">
      <alignment horizontal="right" vertical="center"/>
    </xf>
    <xf numFmtId="3" fontId="21" fillId="0" borderId="1" xfId="0" applyNumberFormat="1" applyFont="1" applyFill="1" applyBorder="1" applyAlignment="1">
      <alignment horizontal="right" vertical="center"/>
    </xf>
    <xf numFmtId="3" fontId="2" fillId="0" borderId="4" xfId="0" applyNumberFormat="1" applyFont="1" applyFill="1" applyBorder="1" applyAlignment="1">
      <alignment horizontal="right" vertical="center"/>
    </xf>
    <xf numFmtId="0" fontId="2" fillId="0" borderId="0" xfId="0" applyFont="1" applyFill="1"/>
    <xf numFmtId="0" fontId="5" fillId="2" borderId="4" xfId="0" applyFont="1" applyFill="1" applyBorder="1" applyAlignment="1">
      <alignment horizontal="center" vertical="center" wrapText="1"/>
    </xf>
    <xf numFmtId="0" fontId="5" fillId="2" borderId="13"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5" fillId="2" borderId="0" xfId="0" applyFont="1" applyFill="1" applyAlignment="1">
      <alignment horizontal="center"/>
    </xf>
    <xf numFmtId="0" fontId="5" fillId="2" borderId="0" xfId="0" applyFont="1" applyFill="1" applyAlignment="1">
      <alignment horizontal="center" vertical="center" wrapText="1"/>
    </xf>
    <xf numFmtId="0" fontId="5" fillId="2" borderId="0" xfId="0" applyFont="1" applyFill="1" applyAlignment="1">
      <alignment horizontal="center" vertical="center"/>
    </xf>
    <xf numFmtId="0" fontId="35" fillId="2" borderId="0" xfId="0" applyFont="1" applyFill="1" applyAlignment="1">
      <alignment horizontal="right"/>
    </xf>
    <xf numFmtId="0" fontId="5" fillId="2" borderId="4" xfId="0" applyFont="1" applyFill="1" applyBorder="1" applyAlignment="1">
      <alignment horizontal="center" vertical="center"/>
    </xf>
    <xf numFmtId="0" fontId="5" fillId="2" borderId="8" xfId="0" applyFont="1" applyFill="1" applyBorder="1" applyAlignment="1">
      <alignment horizontal="center" vertical="center"/>
    </xf>
    <xf numFmtId="0" fontId="5" fillId="2" borderId="13" xfId="0" applyFont="1" applyFill="1" applyBorder="1" applyAlignment="1">
      <alignment horizontal="center" vertical="center"/>
    </xf>
    <xf numFmtId="0" fontId="5" fillId="2" borderId="8" xfId="0" applyFont="1" applyFill="1" applyBorder="1" applyAlignment="1">
      <alignment horizontal="center" vertical="center" wrapText="1"/>
    </xf>
    <xf numFmtId="0" fontId="35" fillId="2" borderId="0" xfId="0" applyFont="1" applyFill="1" applyAlignment="1">
      <alignment horizontal="center"/>
    </xf>
    <xf numFmtId="3" fontId="2" fillId="2" borderId="1" xfId="1" applyNumberFormat="1" applyFont="1" applyFill="1" applyBorder="1" applyAlignment="1">
      <alignment horizontal="center" vertical="center" wrapText="1"/>
    </xf>
    <xf numFmtId="0" fontId="9" fillId="2" borderId="0" xfId="0" applyFont="1" applyFill="1" applyAlignment="1">
      <alignment horizontal="center"/>
    </xf>
    <xf numFmtId="0" fontId="9" fillId="2" borderId="0" xfId="0" applyFont="1" applyFill="1" applyAlignment="1">
      <alignment horizontal="center" vertical="center" wrapText="1"/>
    </xf>
    <xf numFmtId="0" fontId="9" fillId="2" borderId="0" xfId="0" applyFont="1" applyFill="1" applyAlignment="1">
      <alignment horizontal="center" vertical="center"/>
    </xf>
    <xf numFmtId="0" fontId="3" fillId="2" borderId="0" xfId="0" applyFont="1" applyFill="1" applyAlignment="1">
      <alignment horizontal="center"/>
    </xf>
    <xf numFmtId="0" fontId="3" fillId="2" borderId="0" xfId="0" applyFont="1" applyFill="1" applyAlignment="1">
      <alignment horizontal="right"/>
    </xf>
    <xf numFmtId="3" fontId="9" fillId="2" borderId="1" xfId="1" applyNumberFormat="1" applyFont="1" applyFill="1" applyBorder="1" applyAlignment="1">
      <alignment horizontal="center" vertical="center" wrapText="1"/>
    </xf>
    <xf numFmtId="3" fontId="9" fillId="2" borderId="4" xfId="1" applyNumberFormat="1" applyFont="1" applyFill="1" applyBorder="1" applyAlignment="1">
      <alignment horizontal="center" vertical="center" wrapText="1"/>
    </xf>
    <xf numFmtId="3" fontId="9" fillId="2" borderId="8" xfId="1" applyNumberFormat="1" applyFont="1" applyFill="1" applyBorder="1" applyAlignment="1">
      <alignment horizontal="center" vertical="center" wrapText="1"/>
    </xf>
    <xf numFmtId="3" fontId="9" fillId="2" borderId="13" xfId="1" applyNumberFormat="1" applyFont="1" applyFill="1" applyBorder="1" applyAlignment="1">
      <alignment horizontal="center" vertical="center" wrapText="1"/>
    </xf>
    <xf numFmtId="3" fontId="9" fillId="2" borderId="2" xfId="1" applyNumberFormat="1" applyFont="1" applyFill="1" applyBorder="1" applyAlignment="1">
      <alignment horizontal="center" vertical="center" wrapText="1"/>
    </xf>
    <xf numFmtId="3" fontId="9" fillId="2" borderId="3" xfId="1" applyNumberFormat="1" applyFont="1" applyFill="1" applyBorder="1" applyAlignment="1">
      <alignment horizontal="center" vertical="center" wrapText="1"/>
    </xf>
    <xf numFmtId="3" fontId="9" fillId="2" borderId="6" xfId="1" applyNumberFormat="1" applyFont="1" applyFill="1" applyBorder="1" applyAlignment="1">
      <alignment horizontal="center" vertical="center" wrapText="1"/>
    </xf>
    <xf numFmtId="3" fontId="9" fillId="2" borderId="7" xfId="1" applyNumberFormat="1" applyFont="1" applyFill="1" applyBorder="1" applyAlignment="1">
      <alignment horizontal="center" vertical="center" wrapText="1"/>
    </xf>
    <xf numFmtId="3" fontId="9" fillId="2" borderId="5" xfId="1" applyNumberFormat="1" applyFont="1" applyFill="1" applyBorder="1" applyAlignment="1">
      <alignment horizontal="center" vertical="center" wrapText="1"/>
    </xf>
    <xf numFmtId="3" fontId="9" fillId="2" borderId="9" xfId="1" applyNumberFormat="1" applyFont="1" applyFill="1" applyBorder="1" applyAlignment="1">
      <alignment horizontal="center" vertical="center" wrapText="1"/>
    </xf>
    <xf numFmtId="3" fontId="9" fillId="0" borderId="4" xfId="1" applyNumberFormat="1" applyFont="1" applyFill="1" applyBorder="1" applyAlignment="1">
      <alignment horizontal="center" vertical="center" wrapText="1"/>
    </xf>
    <xf numFmtId="3" fontId="9" fillId="0" borderId="8" xfId="1" applyNumberFormat="1" applyFont="1" applyFill="1" applyBorder="1" applyAlignment="1">
      <alignment horizontal="center" vertical="center" wrapText="1"/>
    </xf>
    <xf numFmtId="3" fontId="9" fillId="0" borderId="13" xfId="1" applyNumberFormat="1" applyFont="1" applyFill="1" applyBorder="1" applyAlignment="1">
      <alignment horizontal="center" vertical="center" wrapText="1"/>
    </xf>
    <xf numFmtId="3" fontId="10" fillId="2" borderId="1" xfId="1" applyNumberFormat="1" applyFont="1" applyFill="1" applyBorder="1" applyAlignment="1">
      <alignment horizontal="center" vertical="center" wrapText="1"/>
    </xf>
    <xf numFmtId="3" fontId="9" fillId="0" borderId="1" xfId="1" applyNumberFormat="1" applyFont="1" applyFill="1" applyBorder="1" applyAlignment="1">
      <alignment horizontal="center" vertical="center" wrapText="1"/>
    </xf>
    <xf numFmtId="3" fontId="10" fillId="2" borderId="4" xfId="1" applyNumberFormat="1" applyFont="1" applyFill="1" applyBorder="1" applyAlignment="1">
      <alignment horizontal="center" vertical="center" wrapText="1"/>
    </xf>
    <xf numFmtId="3" fontId="10" fillId="2" borderId="8" xfId="1" applyNumberFormat="1" applyFont="1" applyFill="1" applyBorder="1" applyAlignment="1">
      <alignment horizontal="center" vertical="center" wrapText="1"/>
    </xf>
    <xf numFmtId="3" fontId="10" fillId="2" borderId="13" xfId="1" applyNumberFormat="1" applyFont="1" applyFill="1" applyBorder="1" applyAlignment="1">
      <alignment horizontal="center" vertical="center" wrapText="1"/>
    </xf>
    <xf numFmtId="3" fontId="2" fillId="2" borderId="4" xfId="1" applyNumberFormat="1" applyFont="1" applyFill="1" applyBorder="1" applyAlignment="1">
      <alignment horizontal="center" vertical="center" wrapText="1"/>
    </xf>
    <xf numFmtId="3" fontId="2" fillId="2" borderId="8" xfId="1" applyNumberFormat="1" applyFont="1" applyFill="1" applyBorder="1" applyAlignment="1">
      <alignment horizontal="center" vertical="center" wrapText="1"/>
    </xf>
    <xf numFmtId="3" fontId="2" fillId="2" borderId="13" xfId="1" applyNumberFormat="1" applyFont="1" applyFill="1" applyBorder="1" applyAlignment="1">
      <alignment horizontal="center" vertical="center" wrapText="1"/>
    </xf>
    <xf numFmtId="3" fontId="2" fillId="2" borderId="2" xfId="1" applyNumberFormat="1" applyFont="1" applyFill="1" applyBorder="1" applyAlignment="1">
      <alignment horizontal="center" vertical="center" wrapText="1"/>
    </xf>
    <xf numFmtId="3" fontId="2" fillId="2" borderId="3" xfId="1" applyNumberFormat="1" applyFont="1" applyFill="1" applyBorder="1" applyAlignment="1">
      <alignment horizontal="center" vertical="center" wrapText="1"/>
    </xf>
    <xf numFmtId="3" fontId="2" fillId="2" borderId="6" xfId="1" applyNumberFormat="1" applyFont="1" applyFill="1" applyBorder="1" applyAlignment="1">
      <alignment horizontal="center" vertical="center" wrapText="1"/>
    </xf>
    <xf numFmtId="3" fontId="2" fillId="2" borderId="7" xfId="1" applyNumberFormat="1" applyFont="1" applyFill="1" applyBorder="1" applyAlignment="1">
      <alignment horizontal="center" vertical="center" wrapText="1"/>
    </xf>
    <xf numFmtId="3" fontId="2" fillId="2" borderId="5" xfId="1" applyNumberFormat="1" applyFont="1" applyFill="1" applyBorder="1" applyAlignment="1">
      <alignment horizontal="center" vertical="center" wrapText="1"/>
    </xf>
    <xf numFmtId="3" fontId="2" fillId="2" borderId="9" xfId="1" applyNumberFormat="1" applyFont="1" applyFill="1" applyBorder="1" applyAlignment="1">
      <alignment horizontal="center" vertical="center" wrapText="1"/>
    </xf>
    <xf numFmtId="3" fontId="3" fillId="2" borderId="1" xfId="1" applyNumberFormat="1" applyFont="1" applyFill="1" applyBorder="1" applyAlignment="1">
      <alignment horizontal="center" vertical="center" wrapText="1"/>
    </xf>
    <xf numFmtId="3" fontId="3" fillId="2" borderId="4" xfId="1" applyNumberFormat="1" applyFont="1" applyFill="1" applyBorder="1" applyAlignment="1">
      <alignment horizontal="center" vertical="center" wrapText="1"/>
    </xf>
    <xf numFmtId="3" fontId="3" fillId="2" borderId="8" xfId="1" applyNumberFormat="1" applyFont="1" applyFill="1" applyBorder="1" applyAlignment="1">
      <alignment horizontal="center" vertical="center" wrapText="1"/>
    </xf>
    <xf numFmtId="3" fontId="3" fillId="2" borderId="13" xfId="1" applyNumberFormat="1" applyFont="1" applyFill="1" applyBorder="1" applyAlignment="1">
      <alignment horizontal="center" vertical="center" wrapText="1"/>
    </xf>
    <xf numFmtId="3" fontId="5" fillId="2" borderId="1" xfId="1" applyNumberFormat="1" applyFont="1" applyFill="1" applyBorder="1" applyAlignment="1">
      <alignment horizontal="center" vertical="center" wrapText="1"/>
    </xf>
    <xf numFmtId="3" fontId="5" fillId="2" borderId="4" xfId="1" applyNumberFormat="1" applyFont="1" applyFill="1" applyBorder="1" applyAlignment="1">
      <alignment horizontal="center" vertical="center" wrapText="1"/>
    </xf>
    <xf numFmtId="3" fontId="5" fillId="2" borderId="8" xfId="1" applyNumberFormat="1" applyFont="1" applyFill="1" applyBorder="1" applyAlignment="1">
      <alignment horizontal="center" vertical="center" wrapText="1"/>
    </xf>
    <xf numFmtId="3" fontId="5" fillId="2" borderId="13" xfId="1" applyNumberFormat="1" applyFont="1" applyFill="1" applyBorder="1" applyAlignment="1">
      <alignment horizontal="center" vertical="center" wrapText="1"/>
    </xf>
    <xf numFmtId="3" fontId="5" fillId="2" borderId="2" xfId="1" applyNumberFormat="1" applyFont="1" applyFill="1" applyBorder="1" applyAlignment="1">
      <alignment horizontal="center" vertical="center" wrapText="1"/>
    </xf>
    <xf numFmtId="3" fontId="5" fillId="2" borderId="5" xfId="1" applyNumberFormat="1" applyFont="1" applyFill="1" applyBorder="1" applyAlignment="1">
      <alignment horizontal="center" vertical="center" wrapText="1"/>
    </xf>
    <xf numFmtId="3" fontId="5" fillId="2" borderId="3" xfId="1" applyNumberFormat="1" applyFont="1" applyFill="1" applyBorder="1" applyAlignment="1">
      <alignment horizontal="center" vertical="center" wrapText="1"/>
    </xf>
    <xf numFmtId="3" fontId="5" fillId="2" borderId="6" xfId="1" applyNumberFormat="1" applyFont="1" applyFill="1" applyBorder="1" applyAlignment="1">
      <alignment horizontal="center" vertical="center" wrapText="1"/>
    </xf>
    <xf numFmtId="3" fontId="5" fillId="2" borderId="9" xfId="1" applyNumberFormat="1" applyFont="1" applyFill="1" applyBorder="1" applyAlignment="1">
      <alignment horizontal="center" vertical="center" wrapText="1"/>
    </xf>
    <xf numFmtId="3" fontId="5" fillId="2" borderId="7" xfId="1" applyNumberFormat="1" applyFont="1" applyFill="1" applyBorder="1" applyAlignment="1">
      <alignment horizontal="center" vertical="center" wrapText="1"/>
    </xf>
    <xf numFmtId="3" fontId="5" fillId="2" borderId="10" xfId="1" applyNumberFormat="1" applyFont="1" applyFill="1" applyBorder="1" applyAlignment="1">
      <alignment horizontal="center" vertical="center" wrapText="1"/>
    </xf>
    <xf numFmtId="3" fontId="5" fillId="2" borderId="11" xfId="1" applyNumberFormat="1" applyFont="1" applyFill="1" applyBorder="1" applyAlignment="1">
      <alignment horizontal="center" vertical="center" wrapText="1"/>
    </xf>
    <xf numFmtId="3" fontId="5" fillId="2" borderId="12" xfId="1" applyNumberFormat="1" applyFont="1" applyFill="1" applyBorder="1" applyAlignment="1">
      <alignment horizontal="center" vertical="center" wrapText="1"/>
    </xf>
    <xf numFmtId="0" fontId="22" fillId="0" borderId="1" xfId="0" applyFont="1" applyBorder="1" applyAlignment="1">
      <alignment horizontal="center" vertical="center" wrapText="1"/>
    </xf>
    <xf numFmtId="3" fontId="23" fillId="0" borderId="1" xfId="0" applyNumberFormat="1" applyFont="1" applyBorder="1" applyAlignment="1">
      <alignment horizontal="center" vertical="center" wrapText="1"/>
    </xf>
    <xf numFmtId="3" fontId="9" fillId="0" borderId="4" xfId="1" applyNumberFormat="1" applyFont="1" applyBorder="1" applyAlignment="1">
      <alignment horizontal="center" vertical="center" wrapText="1"/>
    </xf>
    <xf numFmtId="3" fontId="9" fillId="0" borderId="8" xfId="1" applyNumberFormat="1" applyFont="1" applyBorder="1" applyAlignment="1">
      <alignment horizontal="center" vertical="center" wrapText="1"/>
    </xf>
    <xf numFmtId="3" fontId="9" fillId="0" borderId="13" xfId="1" applyNumberFormat="1" applyFont="1" applyBorder="1" applyAlignment="1">
      <alignment horizontal="center" vertical="center" wrapText="1"/>
    </xf>
    <xf numFmtId="3" fontId="9" fillId="0" borderId="1" xfId="1" applyNumberFormat="1" applyFont="1" applyBorder="1" applyAlignment="1">
      <alignment horizontal="center" vertical="center" wrapText="1"/>
    </xf>
    <xf numFmtId="0" fontId="22" fillId="0" borderId="0" xfId="0" applyFont="1" applyAlignment="1">
      <alignment horizontal="center"/>
    </xf>
    <xf numFmtId="0" fontId="22" fillId="0" borderId="0" xfId="0" applyFont="1" applyAlignment="1">
      <alignment horizontal="center" vertical="center" wrapText="1"/>
    </xf>
    <xf numFmtId="0" fontId="22" fillId="0" borderId="0" xfId="0" applyFont="1" applyAlignment="1">
      <alignment horizontal="center" vertical="center"/>
    </xf>
    <xf numFmtId="0" fontId="25" fillId="0" borderId="0" xfId="0" applyFont="1" applyAlignment="1">
      <alignment horizontal="center"/>
    </xf>
    <xf numFmtId="0" fontId="23" fillId="0" borderId="0" xfId="0" applyFont="1" applyAlignment="1">
      <alignment horizontal="right"/>
    </xf>
    <xf numFmtId="3" fontId="9" fillId="0" borderId="2" xfId="1" applyNumberFormat="1" applyFont="1" applyBorder="1" applyAlignment="1">
      <alignment horizontal="center" vertical="center" wrapText="1"/>
    </xf>
    <xf numFmtId="3" fontId="9" fillId="0" borderId="3" xfId="1" applyNumberFormat="1" applyFont="1" applyBorder="1" applyAlignment="1">
      <alignment horizontal="center" vertical="center" wrapText="1"/>
    </xf>
    <xf numFmtId="3" fontId="9" fillId="0" borderId="6" xfId="1" applyNumberFormat="1" applyFont="1" applyBorder="1" applyAlignment="1">
      <alignment horizontal="center" vertical="center" wrapText="1"/>
    </xf>
    <xf numFmtId="3" fontId="9" fillId="0" borderId="7" xfId="1" applyNumberFormat="1" applyFont="1" applyBorder="1" applyAlignment="1">
      <alignment horizontal="center" vertical="center" wrapText="1"/>
    </xf>
    <xf numFmtId="3" fontId="9" fillId="0" borderId="5" xfId="1" applyNumberFormat="1" applyFont="1" applyBorder="1" applyAlignment="1">
      <alignment horizontal="center" vertical="center" wrapText="1"/>
    </xf>
    <xf numFmtId="3" fontId="9" fillId="0" borderId="9" xfId="1" applyNumberFormat="1" applyFont="1" applyBorder="1" applyAlignment="1">
      <alignment horizontal="center" vertical="center" wrapText="1"/>
    </xf>
    <xf numFmtId="0" fontId="9" fillId="0" borderId="0" xfId="0" applyFont="1" applyAlignment="1">
      <alignment horizontal="center" vertical="center"/>
    </xf>
    <xf numFmtId="0" fontId="2" fillId="0" borderId="0" xfId="0" applyFont="1" applyAlignment="1">
      <alignment horizontal="left" vertical="center"/>
    </xf>
  </cellXfs>
  <cellStyles count="27">
    <cellStyle name="_x000d__x000a_JournalTemplate=C:\COMFO\CTALK\JOURSTD.TPL_x000d__x000a_LbStateAddress=3 3 0 251 1 89 2 311_x000d__x000a_LbStateJou" xfId="6"/>
    <cellStyle name="Comma" xfId="2" builtinId="3"/>
    <cellStyle name="Comma [0]" xfId="9" builtinId="6"/>
    <cellStyle name="Comma 10 10" xfId="4"/>
    <cellStyle name="Comma 10 10 3" xfId="13"/>
    <cellStyle name="Comma 14" xfId="24"/>
    <cellStyle name="Comma 2" xfId="14"/>
    <cellStyle name="Comma 3" xfId="15"/>
    <cellStyle name="Comma 5" xfId="11"/>
    <cellStyle name="Comma 8 2" xfId="3"/>
    <cellStyle name="Dấu phẩy 3" xfId="22"/>
    <cellStyle name="Normal" xfId="0" builtinId="0"/>
    <cellStyle name="Normal 14" xfId="7"/>
    <cellStyle name="Normal 19" xfId="8"/>
    <cellStyle name="Normal 2" xfId="16"/>
    <cellStyle name="Normal 2 2" xfId="25"/>
    <cellStyle name="Normal 2 2 2" xfId="20"/>
    <cellStyle name="Normal 3" xfId="19"/>
    <cellStyle name="Normal 3 2" xfId="17"/>
    <cellStyle name="Normal 31" xfId="12"/>
    <cellStyle name="Normal 4" xfId="26"/>
    <cellStyle name="Normal 7 2" xfId="21"/>
    <cellStyle name="Normal_Bieu mau (CV )" xfId="1"/>
    <cellStyle name="Normal_MB01" xfId="5"/>
    <cellStyle name="Normal_Sheet1 (2)" xfId="18"/>
    <cellStyle name="Normal_Sheet1 (2) 2" xfId="23"/>
    <cellStyle name="Percent" xfId="10" builtinId="5"/>
  </cellStyles>
  <dxfs count="0"/>
  <tableStyles count="0" defaultTableStyle="TableStyleMedium2" defaultPivotStyle="PivotStyleLight16"/>
  <colors>
    <mruColors>
      <color rgb="FF98FCC8"/>
      <color rgb="FF0000FF"/>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3"/>
  <sheetViews>
    <sheetView view="pageBreakPreview" zoomScale="80" zoomScaleNormal="70" zoomScaleSheetLayoutView="80" workbookViewId="0">
      <pane xSplit="2" ySplit="7" topLeftCell="C8" activePane="bottomRight" state="frozen"/>
      <selection pane="topRight" activeCell="C1" sqref="C1"/>
      <selection pane="bottomLeft" activeCell="A8" sqref="A8"/>
      <selection pane="bottomRight" activeCell="F11" sqref="F11"/>
    </sheetView>
  </sheetViews>
  <sheetFormatPr defaultRowHeight="15"/>
  <cols>
    <col min="1" max="1" width="9.140625" style="367"/>
    <col min="2" max="2" width="39.5703125" style="367" customWidth="1"/>
    <col min="3" max="3" width="11.140625" style="369" customWidth="1"/>
    <col min="4" max="6" width="16.140625" style="367" customWidth="1"/>
    <col min="7" max="7" width="10.7109375" style="369" customWidth="1"/>
    <col min="8" max="10" width="16.140625" style="367" customWidth="1"/>
    <col min="11" max="11" width="20.140625" style="367" customWidth="1"/>
    <col min="12" max="237" width="9.140625" style="367"/>
    <col min="238" max="238" width="39.5703125" style="367" customWidth="1"/>
    <col min="239" max="239" width="15.140625" style="367" customWidth="1"/>
    <col min="240" max="248" width="14.140625" style="367" customWidth="1"/>
    <col min="249" max="249" width="13.85546875" style="367" customWidth="1"/>
    <col min="250" max="255" width="14.140625" style="367" customWidth="1"/>
    <col min="256" max="256" width="15" style="367" customWidth="1"/>
    <col min="257" max="257" width="9.140625" style="367"/>
    <col min="258" max="258" width="12" style="367" bestFit="1" customWidth="1"/>
    <col min="259" max="493" width="9.140625" style="367"/>
    <col min="494" max="494" width="39.5703125" style="367" customWidth="1"/>
    <col min="495" max="495" width="15.140625" style="367" customWidth="1"/>
    <col min="496" max="504" width="14.140625" style="367" customWidth="1"/>
    <col min="505" max="505" width="13.85546875" style="367" customWidth="1"/>
    <col min="506" max="511" width="14.140625" style="367" customWidth="1"/>
    <col min="512" max="512" width="15" style="367" customWidth="1"/>
    <col min="513" max="513" width="9.140625" style="367"/>
    <col min="514" max="514" width="12" style="367" bestFit="1" customWidth="1"/>
    <col min="515" max="749" width="9.140625" style="367"/>
    <col min="750" max="750" width="39.5703125" style="367" customWidth="1"/>
    <col min="751" max="751" width="15.140625" style="367" customWidth="1"/>
    <col min="752" max="760" width="14.140625" style="367" customWidth="1"/>
    <col min="761" max="761" width="13.85546875" style="367" customWidth="1"/>
    <col min="762" max="767" width="14.140625" style="367" customWidth="1"/>
    <col min="768" max="768" width="15" style="367" customWidth="1"/>
    <col min="769" max="769" width="9.140625" style="367"/>
    <col min="770" max="770" width="12" style="367" bestFit="1" customWidth="1"/>
    <col min="771" max="1005" width="9.140625" style="367"/>
    <col min="1006" max="1006" width="39.5703125" style="367" customWidth="1"/>
    <col min="1007" max="1007" width="15.140625" style="367" customWidth="1"/>
    <col min="1008" max="1016" width="14.140625" style="367" customWidth="1"/>
    <col min="1017" max="1017" width="13.85546875" style="367" customWidth="1"/>
    <col min="1018" max="1023" width="14.140625" style="367" customWidth="1"/>
    <col min="1024" max="1024" width="15" style="367" customWidth="1"/>
    <col min="1025" max="1025" width="9.140625" style="367"/>
    <col min="1026" max="1026" width="12" style="367" bestFit="1" customWidth="1"/>
    <col min="1027" max="1261" width="9.140625" style="367"/>
    <col min="1262" max="1262" width="39.5703125" style="367" customWidth="1"/>
    <col min="1263" max="1263" width="15.140625" style="367" customWidth="1"/>
    <col min="1264" max="1272" width="14.140625" style="367" customWidth="1"/>
    <col min="1273" max="1273" width="13.85546875" style="367" customWidth="1"/>
    <col min="1274" max="1279" width="14.140625" style="367" customWidth="1"/>
    <col min="1280" max="1280" width="15" style="367" customWidth="1"/>
    <col min="1281" max="1281" width="9.140625" style="367"/>
    <col min="1282" max="1282" width="12" style="367" bestFit="1" customWidth="1"/>
    <col min="1283" max="1517" width="9.140625" style="367"/>
    <col min="1518" max="1518" width="39.5703125" style="367" customWidth="1"/>
    <col min="1519" max="1519" width="15.140625" style="367" customWidth="1"/>
    <col min="1520" max="1528" width="14.140625" style="367" customWidth="1"/>
    <col min="1529" max="1529" width="13.85546875" style="367" customWidth="1"/>
    <col min="1530" max="1535" width="14.140625" style="367" customWidth="1"/>
    <col min="1536" max="1536" width="15" style="367" customWidth="1"/>
    <col min="1537" max="1537" width="9.140625" style="367"/>
    <col min="1538" max="1538" width="12" style="367" bestFit="1" customWidth="1"/>
    <col min="1539" max="1773" width="9.140625" style="367"/>
    <col min="1774" max="1774" width="39.5703125" style="367" customWidth="1"/>
    <col min="1775" max="1775" width="15.140625" style="367" customWidth="1"/>
    <col min="1776" max="1784" width="14.140625" style="367" customWidth="1"/>
    <col min="1785" max="1785" width="13.85546875" style="367" customWidth="1"/>
    <col min="1786" max="1791" width="14.140625" style="367" customWidth="1"/>
    <col min="1792" max="1792" width="15" style="367" customWidth="1"/>
    <col min="1793" max="1793" width="9.140625" style="367"/>
    <col min="1794" max="1794" width="12" style="367" bestFit="1" customWidth="1"/>
    <col min="1795" max="2029" width="9.140625" style="367"/>
    <col min="2030" max="2030" width="39.5703125" style="367" customWidth="1"/>
    <col min="2031" max="2031" width="15.140625" style="367" customWidth="1"/>
    <col min="2032" max="2040" width="14.140625" style="367" customWidth="1"/>
    <col min="2041" max="2041" width="13.85546875" style="367" customWidth="1"/>
    <col min="2042" max="2047" width="14.140625" style="367" customWidth="1"/>
    <col min="2048" max="2048" width="15" style="367" customWidth="1"/>
    <col min="2049" max="2049" width="9.140625" style="367"/>
    <col min="2050" max="2050" width="12" style="367" bestFit="1" customWidth="1"/>
    <col min="2051" max="2285" width="9.140625" style="367"/>
    <col min="2286" max="2286" width="39.5703125" style="367" customWidth="1"/>
    <col min="2287" max="2287" width="15.140625" style="367" customWidth="1"/>
    <col min="2288" max="2296" width="14.140625" style="367" customWidth="1"/>
    <col min="2297" max="2297" width="13.85546875" style="367" customWidth="1"/>
    <col min="2298" max="2303" width="14.140625" style="367" customWidth="1"/>
    <col min="2304" max="2304" width="15" style="367" customWidth="1"/>
    <col min="2305" max="2305" width="9.140625" style="367"/>
    <col min="2306" max="2306" width="12" style="367" bestFit="1" customWidth="1"/>
    <col min="2307" max="2541" width="9.140625" style="367"/>
    <col min="2542" max="2542" width="39.5703125" style="367" customWidth="1"/>
    <col min="2543" max="2543" width="15.140625" style="367" customWidth="1"/>
    <col min="2544" max="2552" width="14.140625" style="367" customWidth="1"/>
    <col min="2553" max="2553" width="13.85546875" style="367" customWidth="1"/>
    <col min="2554" max="2559" width="14.140625" style="367" customWidth="1"/>
    <col min="2560" max="2560" width="15" style="367" customWidth="1"/>
    <col min="2561" max="2561" width="9.140625" style="367"/>
    <col min="2562" max="2562" width="12" style="367" bestFit="1" customWidth="1"/>
    <col min="2563" max="2797" width="9.140625" style="367"/>
    <col min="2798" max="2798" width="39.5703125" style="367" customWidth="1"/>
    <col min="2799" max="2799" width="15.140625" style="367" customWidth="1"/>
    <col min="2800" max="2808" width="14.140625" style="367" customWidth="1"/>
    <col min="2809" max="2809" width="13.85546875" style="367" customWidth="1"/>
    <col min="2810" max="2815" width="14.140625" style="367" customWidth="1"/>
    <col min="2816" max="2816" width="15" style="367" customWidth="1"/>
    <col min="2817" max="2817" width="9.140625" style="367"/>
    <col min="2818" max="2818" width="12" style="367" bestFit="1" customWidth="1"/>
    <col min="2819" max="3053" width="9.140625" style="367"/>
    <col min="3054" max="3054" width="39.5703125" style="367" customWidth="1"/>
    <col min="3055" max="3055" width="15.140625" style="367" customWidth="1"/>
    <col min="3056" max="3064" width="14.140625" style="367" customWidth="1"/>
    <col min="3065" max="3065" width="13.85546875" style="367" customWidth="1"/>
    <col min="3066" max="3071" width="14.140625" style="367" customWidth="1"/>
    <col min="3072" max="3072" width="15" style="367" customWidth="1"/>
    <col min="3073" max="3073" width="9.140625" style="367"/>
    <col min="3074" max="3074" width="12" style="367" bestFit="1" customWidth="1"/>
    <col min="3075" max="3309" width="9.140625" style="367"/>
    <col min="3310" max="3310" width="39.5703125" style="367" customWidth="1"/>
    <col min="3311" max="3311" width="15.140625" style="367" customWidth="1"/>
    <col min="3312" max="3320" width="14.140625" style="367" customWidth="1"/>
    <col min="3321" max="3321" width="13.85546875" style="367" customWidth="1"/>
    <col min="3322" max="3327" width="14.140625" style="367" customWidth="1"/>
    <col min="3328" max="3328" width="15" style="367" customWidth="1"/>
    <col min="3329" max="3329" width="9.140625" style="367"/>
    <col min="3330" max="3330" width="12" style="367" bestFit="1" customWidth="1"/>
    <col min="3331" max="3565" width="9.140625" style="367"/>
    <col min="3566" max="3566" width="39.5703125" style="367" customWidth="1"/>
    <col min="3567" max="3567" width="15.140625" style="367" customWidth="1"/>
    <col min="3568" max="3576" width="14.140625" style="367" customWidth="1"/>
    <col min="3577" max="3577" width="13.85546875" style="367" customWidth="1"/>
    <col min="3578" max="3583" width="14.140625" style="367" customWidth="1"/>
    <col min="3584" max="3584" width="15" style="367" customWidth="1"/>
    <col min="3585" max="3585" width="9.140625" style="367"/>
    <col min="3586" max="3586" width="12" style="367" bestFit="1" customWidth="1"/>
    <col min="3587" max="3821" width="9.140625" style="367"/>
    <col min="3822" max="3822" width="39.5703125" style="367" customWidth="1"/>
    <col min="3823" max="3823" width="15.140625" style="367" customWidth="1"/>
    <col min="3824" max="3832" width="14.140625" style="367" customWidth="1"/>
    <col min="3833" max="3833" width="13.85546875" style="367" customWidth="1"/>
    <col min="3834" max="3839" width="14.140625" style="367" customWidth="1"/>
    <col min="3840" max="3840" width="15" style="367" customWidth="1"/>
    <col min="3841" max="3841" width="9.140625" style="367"/>
    <col min="3842" max="3842" width="12" style="367" bestFit="1" customWidth="1"/>
    <col min="3843" max="4077" width="9.140625" style="367"/>
    <col min="4078" max="4078" width="39.5703125" style="367" customWidth="1"/>
    <col min="4079" max="4079" width="15.140625" style="367" customWidth="1"/>
    <col min="4080" max="4088" width="14.140625" style="367" customWidth="1"/>
    <col min="4089" max="4089" width="13.85546875" style="367" customWidth="1"/>
    <col min="4090" max="4095" width="14.140625" style="367" customWidth="1"/>
    <col min="4096" max="4096" width="15" style="367" customWidth="1"/>
    <col min="4097" max="4097" width="9.140625" style="367"/>
    <col min="4098" max="4098" width="12" style="367" bestFit="1" customWidth="1"/>
    <col min="4099" max="4333" width="9.140625" style="367"/>
    <col min="4334" max="4334" width="39.5703125" style="367" customWidth="1"/>
    <col min="4335" max="4335" width="15.140625" style="367" customWidth="1"/>
    <col min="4336" max="4344" width="14.140625" style="367" customWidth="1"/>
    <col min="4345" max="4345" width="13.85546875" style="367" customWidth="1"/>
    <col min="4346" max="4351" width="14.140625" style="367" customWidth="1"/>
    <col min="4352" max="4352" width="15" style="367" customWidth="1"/>
    <col min="4353" max="4353" width="9.140625" style="367"/>
    <col min="4354" max="4354" width="12" style="367" bestFit="1" customWidth="1"/>
    <col min="4355" max="4589" width="9.140625" style="367"/>
    <col min="4590" max="4590" width="39.5703125" style="367" customWidth="1"/>
    <col min="4591" max="4591" width="15.140625" style="367" customWidth="1"/>
    <col min="4592" max="4600" width="14.140625" style="367" customWidth="1"/>
    <col min="4601" max="4601" width="13.85546875" style="367" customWidth="1"/>
    <col min="4602" max="4607" width="14.140625" style="367" customWidth="1"/>
    <col min="4608" max="4608" width="15" style="367" customWidth="1"/>
    <col min="4609" max="4609" width="9.140625" style="367"/>
    <col min="4610" max="4610" width="12" style="367" bestFit="1" customWidth="1"/>
    <col min="4611" max="4845" width="9.140625" style="367"/>
    <col min="4846" max="4846" width="39.5703125" style="367" customWidth="1"/>
    <col min="4847" max="4847" width="15.140625" style="367" customWidth="1"/>
    <col min="4848" max="4856" width="14.140625" style="367" customWidth="1"/>
    <col min="4857" max="4857" width="13.85546875" style="367" customWidth="1"/>
    <col min="4858" max="4863" width="14.140625" style="367" customWidth="1"/>
    <col min="4864" max="4864" width="15" style="367" customWidth="1"/>
    <col min="4865" max="4865" width="9.140625" style="367"/>
    <col min="4866" max="4866" width="12" style="367" bestFit="1" customWidth="1"/>
    <col min="4867" max="5101" width="9.140625" style="367"/>
    <col min="5102" max="5102" width="39.5703125" style="367" customWidth="1"/>
    <col min="5103" max="5103" width="15.140625" style="367" customWidth="1"/>
    <col min="5104" max="5112" width="14.140625" style="367" customWidth="1"/>
    <col min="5113" max="5113" width="13.85546875" style="367" customWidth="1"/>
    <col min="5114" max="5119" width="14.140625" style="367" customWidth="1"/>
    <col min="5120" max="5120" width="15" style="367" customWidth="1"/>
    <col min="5121" max="5121" width="9.140625" style="367"/>
    <col min="5122" max="5122" width="12" style="367" bestFit="1" customWidth="1"/>
    <col min="5123" max="5357" width="9.140625" style="367"/>
    <col min="5358" max="5358" width="39.5703125" style="367" customWidth="1"/>
    <col min="5359" max="5359" width="15.140625" style="367" customWidth="1"/>
    <col min="5360" max="5368" width="14.140625" style="367" customWidth="1"/>
    <col min="5369" max="5369" width="13.85546875" style="367" customWidth="1"/>
    <col min="5370" max="5375" width="14.140625" style="367" customWidth="1"/>
    <col min="5376" max="5376" width="15" style="367" customWidth="1"/>
    <col min="5377" max="5377" width="9.140625" style="367"/>
    <col min="5378" max="5378" width="12" style="367" bestFit="1" customWidth="1"/>
    <col min="5379" max="5613" width="9.140625" style="367"/>
    <col min="5614" max="5614" width="39.5703125" style="367" customWidth="1"/>
    <col min="5615" max="5615" width="15.140625" style="367" customWidth="1"/>
    <col min="5616" max="5624" width="14.140625" style="367" customWidth="1"/>
    <col min="5625" max="5625" width="13.85546875" style="367" customWidth="1"/>
    <col min="5626" max="5631" width="14.140625" style="367" customWidth="1"/>
    <col min="5632" max="5632" width="15" style="367" customWidth="1"/>
    <col min="5633" max="5633" width="9.140625" style="367"/>
    <col min="5634" max="5634" width="12" style="367" bestFit="1" customWidth="1"/>
    <col min="5635" max="5869" width="9.140625" style="367"/>
    <col min="5870" max="5870" width="39.5703125" style="367" customWidth="1"/>
    <col min="5871" max="5871" width="15.140625" style="367" customWidth="1"/>
    <col min="5872" max="5880" width="14.140625" style="367" customWidth="1"/>
    <col min="5881" max="5881" width="13.85546875" style="367" customWidth="1"/>
    <col min="5882" max="5887" width="14.140625" style="367" customWidth="1"/>
    <col min="5888" max="5888" width="15" style="367" customWidth="1"/>
    <col min="5889" max="5889" width="9.140625" style="367"/>
    <col min="5890" max="5890" width="12" style="367" bestFit="1" customWidth="1"/>
    <col min="5891" max="6125" width="9.140625" style="367"/>
    <col min="6126" max="6126" width="39.5703125" style="367" customWidth="1"/>
    <col min="6127" max="6127" width="15.140625" style="367" customWidth="1"/>
    <col min="6128" max="6136" width="14.140625" style="367" customWidth="1"/>
    <col min="6137" max="6137" width="13.85546875" style="367" customWidth="1"/>
    <col min="6138" max="6143" width="14.140625" style="367" customWidth="1"/>
    <col min="6144" max="6144" width="15" style="367" customWidth="1"/>
    <col min="6145" max="6145" width="9.140625" style="367"/>
    <col min="6146" max="6146" width="12" style="367" bestFit="1" customWidth="1"/>
    <col min="6147" max="6381" width="9.140625" style="367"/>
    <col min="6382" max="6382" width="39.5703125" style="367" customWidth="1"/>
    <col min="6383" max="6383" width="15.140625" style="367" customWidth="1"/>
    <col min="6384" max="6392" width="14.140625" style="367" customWidth="1"/>
    <col min="6393" max="6393" width="13.85546875" style="367" customWidth="1"/>
    <col min="6394" max="6399" width="14.140625" style="367" customWidth="1"/>
    <col min="6400" max="6400" width="15" style="367" customWidth="1"/>
    <col min="6401" max="6401" width="9.140625" style="367"/>
    <col min="6402" max="6402" width="12" style="367" bestFit="1" customWidth="1"/>
    <col min="6403" max="6637" width="9.140625" style="367"/>
    <col min="6638" max="6638" width="39.5703125" style="367" customWidth="1"/>
    <col min="6639" max="6639" width="15.140625" style="367" customWidth="1"/>
    <col min="6640" max="6648" width="14.140625" style="367" customWidth="1"/>
    <col min="6649" max="6649" width="13.85546875" style="367" customWidth="1"/>
    <col min="6650" max="6655" width="14.140625" style="367" customWidth="1"/>
    <col min="6656" max="6656" width="15" style="367" customWidth="1"/>
    <col min="6657" max="6657" width="9.140625" style="367"/>
    <col min="6658" max="6658" width="12" style="367" bestFit="1" customWidth="1"/>
    <col min="6659" max="6893" width="9.140625" style="367"/>
    <col min="6894" max="6894" width="39.5703125" style="367" customWidth="1"/>
    <col min="6895" max="6895" width="15.140625" style="367" customWidth="1"/>
    <col min="6896" max="6904" width="14.140625" style="367" customWidth="1"/>
    <col min="6905" max="6905" width="13.85546875" style="367" customWidth="1"/>
    <col min="6906" max="6911" width="14.140625" style="367" customWidth="1"/>
    <col min="6912" max="6912" width="15" style="367" customWidth="1"/>
    <col min="6913" max="6913" width="9.140625" style="367"/>
    <col min="6914" max="6914" width="12" style="367" bestFit="1" customWidth="1"/>
    <col min="6915" max="7149" width="9.140625" style="367"/>
    <col min="7150" max="7150" width="39.5703125" style="367" customWidth="1"/>
    <col min="7151" max="7151" width="15.140625" style="367" customWidth="1"/>
    <col min="7152" max="7160" width="14.140625" style="367" customWidth="1"/>
    <col min="7161" max="7161" width="13.85546875" style="367" customWidth="1"/>
    <col min="7162" max="7167" width="14.140625" style="367" customWidth="1"/>
    <col min="7168" max="7168" width="15" style="367" customWidth="1"/>
    <col min="7169" max="7169" width="9.140625" style="367"/>
    <col min="7170" max="7170" width="12" style="367" bestFit="1" customWidth="1"/>
    <col min="7171" max="7405" width="9.140625" style="367"/>
    <col min="7406" max="7406" width="39.5703125" style="367" customWidth="1"/>
    <col min="7407" max="7407" width="15.140625" style="367" customWidth="1"/>
    <col min="7408" max="7416" width="14.140625" style="367" customWidth="1"/>
    <col min="7417" max="7417" width="13.85546875" style="367" customWidth="1"/>
    <col min="7418" max="7423" width="14.140625" style="367" customWidth="1"/>
    <col min="7424" max="7424" width="15" style="367" customWidth="1"/>
    <col min="7425" max="7425" width="9.140625" style="367"/>
    <col min="7426" max="7426" width="12" style="367" bestFit="1" customWidth="1"/>
    <col min="7427" max="7661" width="9.140625" style="367"/>
    <col min="7662" max="7662" width="39.5703125" style="367" customWidth="1"/>
    <col min="7663" max="7663" width="15.140625" style="367" customWidth="1"/>
    <col min="7664" max="7672" width="14.140625" style="367" customWidth="1"/>
    <col min="7673" max="7673" width="13.85546875" style="367" customWidth="1"/>
    <col min="7674" max="7679" width="14.140625" style="367" customWidth="1"/>
    <col min="7680" max="7680" width="15" style="367" customWidth="1"/>
    <col min="7681" max="7681" width="9.140625" style="367"/>
    <col min="7682" max="7682" width="12" style="367" bestFit="1" customWidth="1"/>
    <col min="7683" max="7917" width="9.140625" style="367"/>
    <col min="7918" max="7918" width="39.5703125" style="367" customWidth="1"/>
    <col min="7919" max="7919" width="15.140625" style="367" customWidth="1"/>
    <col min="7920" max="7928" width="14.140625" style="367" customWidth="1"/>
    <col min="7929" max="7929" width="13.85546875" style="367" customWidth="1"/>
    <col min="7930" max="7935" width="14.140625" style="367" customWidth="1"/>
    <col min="7936" max="7936" width="15" style="367" customWidth="1"/>
    <col min="7937" max="7937" width="9.140625" style="367"/>
    <col min="7938" max="7938" width="12" style="367" bestFit="1" customWidth="1"/>
    <col min="7939" max="8173" width="9.140625" style="367"/>
    <col min="8174" max="8174" width="39.5703125" style="367" customWidth="1"/>
    <col min="8175" max="8175" width="15.140625" style="367" customWidth="1"/>
    <col min="8176" max="8184" width="14.140625" style="367" customWidth="1"/>
    <col min="8185" max="8185" width="13.85546875" style="367" customWidth="1"/>
    <col min="8186" max="8191" width="14.140625" style="367" customWidth="1"/>
    <col min="8192" max="8192" width="15" style="367" customWidth="1"/>
    <col min="8193" max="8193" width="9.140625" style="367"/>
    <col min="8194" max="8194" width="12" style="367" bestFit="1" customWidth="1"/>
    <col min="8195" max="8429" width="9.140625" style="367"/>
    <col min="8430" max="8430" width="39.5703125" style="367" customWidth="1"/>
    <col min="8431" max="8431" width="15.140625" style="367" customWidth="1"/>
    <col min="8432" max="8440" width="14.140625" style="367" customWidth="1"/>
    <col min="8441" max="8441" width="13.85546875" style="367" customWidth="1"/>
    <col min="8442" max="8447" width="14.140625" style="367" customWidth="1"/>
    <col min="8448" max="8448" width="15" style="367" customWidth="1"/>
    <col min="8449" max="8449" width="9.140625" style="367"/>
    <col min="8450" max="8450" width="12" style="367" bestFit="1" customWidth="1"/>
    <col min="8451" max="8685" width="9.140625" style="367"/>
    <col min="8686" max="8686" width="39.5703125" style="367" customWidth="1"/>
    <col min="8687" max="8687" width="15.140625" style="367" customWidth="1"/>
    <col min="8688" max="8696" width="14.140625" style="367" customWidth="1"/>
    <col min="8697" max="8697" width="13.85546875" style="367" customWidth="1"/>
    <col min="8698" max="8703" width="14.140625" style="367" customWidth="1"/>
    <col min="8704" max="8704" width="15" style="367" customWidth="1"/>
    <col min="8705" max="8705" width="9.140625" style="367"/>
    <col min="8706" max="8706" width="12" style="367" bestFit="1" customWidth="1"/>
    <col min="8707" max="8941" width="9.140625" style="367"/>
    <col min="8942" max="8942" width="39.5703125" style="367" customWidth="1"/>
    <col min="8943" max="8943" width="15.140625" style="367" customWidth="1"/>
    <col min="8944" max="8952" width="14.140625" style="367" customWidth="1"/>
    <col min="8953" max="8953" width="13.85546875" style="367" customWidth="1"/>
    <col min="8954" max="8959" width="14.140625" style="367" customWidth="1"/>
    <col min="8960" max="8960" width="15" style="367" customWidth="1"/>
    <col min="8961" max="8961" width="9.140625" style="367"/>
    <col min="8962" max="8962" width="12" style="367" bestFit="1" customWidth="1"/>
    <col min="8963" max="9197" width="9.140625" style="367"/>
    <col min="9198" max="9198" width="39.5703125" style="367" customWidth="1"/>
    <col min="9199" max="9199" width="15.140625" style="367" customWidth="1"/>
    <col min="9200" max="9208" width="14.140625" style="367" customWidth="1"/>
    <col min="9209" max="9209" width="13.85546875" style="367" customWidth="1"/>
    <col min="9210" max="9215" width="14.140625" style="367" customWidth="1"/>
    <col min="9216" max="9216" width="15" style="367" customWidth="1"/>
    <col min="9217" max="9217" width="9.140625" style="367"/>
    <col min="9218" max="9218" width="12" style="367" bestFit="1" customWidth="1"/>
    <col min="9219" max="9453" width="9.140625" style="367"/>
    <col min="9454" max="9454" width="39.5703125" style="367" customWidth="1"/>
    <col min="9455" max="9455" width="15.140625" style="367" customWidth="1"/>
    <col min="9456" max="9464" width="14.140625" style="367" customWidth="1"/>
    <col min="9465" max="9465" width="13.85546875" style="367" customWidth="1"/>
    <col min="9466" max="9471" width="14.140625" style="367" customWidth="1"/>
    <col min="9472" max="9472" width="15" style="367" customWidth="1"/>
    <col min="9473" max="9473" width="9.140625" style="367"/>
    <col min="9474" max="9474" width="12" style="367" bestFit="1" customWidth="1"/>
    <col min="9475" max="9709" width="9.140625" style="367"/>
    <col min="9710" max="9710" width="39.5703125" style="367" customWidth="1"/>
    <col min="9711" max="9711" width="15.140625" style="367" customWidth="1"/>
    <col min="9712" max="9720" width="14.140625" style="367" customWidth="1"/>
    <col min="9721" max="9721" width="13.85546875" style="367" customWidth="1"/>
    <col min="9722" max="9727" width="14.140625" style="367" customWidth="1"/>
    <col min="9728" max="9728" width="15" style="367" customWidth="1"/>
    <col min="9729" max="9729" width="9.140625" style="367"/>
    <col min="9730" max="9730" width="12" style="367" bestFit="1" customWidth="1"/>
    <col min="9731" max="9965" width="9.140625" style="367"/>
    <col min="9966" max="9966" width="39.5703125" style="367" customWidth="1"/>
    <col min="9967" max="9967" width="15.140625" style="367" customWidth="1"/>
    <col min="9968" max="9976" width="14.140625" style="367" customWidth="1"/>
    <col min="9977" max="9977" width="13.85546875" style="367" customWidth="1"/>
    <col min="9978" max="9983" width="14.140625" style="367" customWidth="1"/>
    <col min="9984" max="9984" width="15" style="367" customWidth="1"/>
    <col min="9985" max="9985" width="9.140625" style="367"/>
    <col min="9986" max="9986" width="12" style="367" bestFit="1" customWidth="1"/>
    <col min="9987" max="10221" width="9.140625" style="367"/>
    <col min="10222" max="10222" width="39.5703125" style="367" customWidth="1"/>
    <col min="10223" max="10223" width="15.140625" style="367" customWidth="1"/>
    <col min="10224" max="10232" width="14.140625" style="367" customWidth="1"/>
    <col min="10233" max="10233" width="13.85546875" style="367" customWidth="1"/>
    <col min="10234" max="10239" width="14.140625" style="367" customWidth="1"/>
    <col min="10240" max="10240" width="15" style="367" customWidth="1"/>
    <col min="10241" max="10241" width="9.140625" style="367"/>
    <col min="10242" max="10242" width="12" style="367" bestFit="1" customWidth="1"/>
    <col min="10243" max="10477" width="9.140625" style="367"/>
    <col min="10478" max="10478" width="39.5703125" style="367" customWidth="1"/>
    <col min="10479" max="10479" width="15.140625" style="367" customWidth="1"/>
    <col min="10480" max="10488" width="14.140625" style="367" customWidth="1"/>
    <col min="10489" max="10489" width="13.85546875" style="367" customWidth="1"/>
    <col min="10490" max="10495" width="14.140625" style="367" customWidth="1"/>
    <col min="10496" max="10496" width="15" style="367" customWidth="1"/>
    <col min="10497" max="10497" width="9.140625" style="367"/>
    <col min="10498" max="10498" width="12" style="367" bestFit="1" customWidth="1"/>
    <col min="10499" max="10733" width="9.140625" style="367"/>
    <col min="10734" max="10734" width="39.5703125" style="367" customWidth="1"/>
    <col min="10735" max="10735" width="15.140625" style="367" customWidth="1"/>
    <col min="10736" max="10744" width="14.140625" style="367" customWidth="1"/>
    <col min="10745" max="10745" width="13.85546875" style="367" customWidth="1"/>
    <col min="10746" max="10751" width="14.140625" style="367" customWidth="1"/>
    <col min="10752" max="10752" width="15" style="367" customWidth="1"/>
    <col min="10753" max="10753" width="9.140625" style="367"/>
    <col min="10754" max="10754" width="12" style="367" bestFit="1" customWidth="1"/>
    <col min="10755" max="10989" width="9.140625" style="367"/>
    <col min="10990" max="10990" width="39.5703125" style="367" customWidth="1"/>
    <col min="10991" max="10991" width="15.140625" style="367" customWidth="1"/>
    <col min="10992" max="11000" width="14.140625" style="367" customWidth="1"/>
    <col min="11001" max="11001" width="13.85546875" style="367" customWidth="1"/>
    <col min="11002" max="11007" width="14.140625" style="367" customWidth="1"/>
    <col min="11008" max="11008" width="15" style="367" customWidth="1"/>
    <col min="11009" max="11009" width="9.140625" style="367"/>
    <col min="11010" max="11010" width="12" style="367" bestFit="1" customWidth="1"/>
    <col min="11011" max="11245" width="9.140625" style="367"/>
    <col min="11246" max="11246" width="39.5703125" style="367" customWidth="1"/>
    <col min="11247" max="11247" width="15.140625" style="367" customWidth="1"/>
    <col min="11248" max="11256" width="14.140625" style="367" customWidth="1"/>
    <col min="11257" max="11257" width="13.85546875" style="367" customWidth="1"/>
    <col min="11258" max="11263" width="14.140625" style="367" customWidth="1"/>
    <col min="11264" max="11264" width="15" style="367" customWidth="1"/>
    <col min="11265" max="11265" width="9.140625" style="367"/>
    <col min="11266" max="11266" width="12" style="367" bestFit="1" customWidth="1"/>
    <col min="11267" max="11501" width="9.140625" style="367"/>
    <col min="11502" max="11502" width="39.5703125" style="367" customWidth="1"/>
    <col min="11503" max="11503" width="15.140625" style="367" customWidth="1"/>
    <col min="11504" max="11512" width="14.140625" style="367" customWidth="1"/>
    <col min="11513" max="11513" width="13.85546875" style="367" customWidth="1"/>
    <col min="11514" max="11519" width="14.140625" style="367" customWidth="1"/>
    <col min="11520" max="11520" width="15" style="367" customWidth="1"/>
    <col min="11521" max="11521" width="9.140625" style="367"/>
    <col min="11522" max="11522" width="12" style="367" bestFit="1" customWidth="1"/>
    <col min="11523" max="11757" width="9.140625" style="367"/>
    <col min="11758" max="11758" width="39.5703125" style="367" customWidth="1"/>
    <col min="11759" max="11759" width="15.140625" style="367" customWidth="1"/>
    <col min="11760" max="11768" width="14.140625" style="367" customWidth="1"/>
    <col min="11769" max="11769" width="13.85546875" style="367" customWidth="1"/>
    <col min="11770" max="11775" width="14.140625" style="367" customWidth="1"/>
    <col min="11776" max="11776" width="15" style="367" customWidth="1"/>
    <col min="11777" max="11777" width="9.140625" style="367"/>
    <col min="11778" max="11778" width="12" style="367" bestFit="1" customWidth="1"/>
    <col min="11779" max="12013" width="9.140625" style="367"/>
    <col min="12014" max="12014" width="39.5703125" style="367" customWidth="1"/>
    <col min="12015" max="12015" width="15.140625" style="367" customWidth="1"/>
    <col min="12016" max="12024" width="14.140625" style="367" customWidth="1"/>
    <col min="12025" max="12025" width="13.85546875" style="367" customWidth="1"/>
    <col min="12026" max="12031" width="14.140625" style="367" customWidth="1"/>
    <col min="12032" max="12032" width="15" style="367" customWidth="1"/>
    <col min="12033" max="12033" width="9.140625" style="367"/>
    <col min="12034" max="12034" width="12" style="367" bestFit="1" customWidth="1"/>
    <col min="12035" max="12269" width="9.140625" style="367"/>
    <col min="12270" max="12270" width="39.5703125" style="367" customWidth="1"/>
    <col min="12271" max="12271" width="15.140625" style="367" customWidth="1"/>
    <col min="12272" max="12280" width="14.140625" style="367" customWidth="1"/>
    <col min="12281" max="12281" width="13.85546875" style="367" customWidth="1"/>
    <col min="12282" max="12287" width="14.140625" style="367" customWidth="1"/>
    <col min="12288" max="12288" width="15" style="367" customWidth="1"/>
    <col min="12289" max="12289" width="9.140625" style="367"/>
    <col min="12290" max="12290" width="12" style="367" bestFit="1" customWidth="1"/>
    <col min="12291" max="12525" width="9.140625" style="367"/>
    <col min="12526" max="12526" width="39.5703125" style="367" customWidth="1"/>
    <col min="12527" max="12527" width="15.140625" style="367" customWidth="1"/>
    <col min="12528" max="12536" width="14.140625" style="367" customWidth="1"/>
    <col min="12537" max="12537" width="13.85546875" style="367" customWidth="1"/>
    <col min="12538" max="12543" width="14.140625" style="367" customWidth="1"/>
    <col min="12544" max="12544" width="15" style="367" customWidth="1"/>
    <col min="12545" max="12545" width="9.140625" style="367"/>
    <col min="12546" max="12546" width="12" style="367" bestFit="1" customWidth="1"/>
    <col min="12547" max="12781" width="9.140625" style="367"/>
    <col min="12782" max="12782" width="39.5703125" style="367" customWidth="1"/>
    <col min="12783" max="12783" width="15.140625" style="367" customWidth="1"/>
    <col min="12784" max="12792" width="14.140625" style="367" customWidth="1"/>
    <col min="12793" max="12793" width="13.85546875" style="367" customWidth="1"/>
    <col min="12794" max="12799" width="14.140625" style="367" customWidth="1"/>
    <col min="12800" max="12800" width="15" style="367" customWidth="1"/>
    <col min="12801" max="12801" width="9.140625" style="367"/>
    <col min="12802" max="12802" width="12" style="367" bestFit="1" customWidth="1"/>
    <col min="12803" max="13037" width="9.140625" style="367"/>
    <col min="13038" max="13038" width="39.5703125" style="367" customWidth="1"/>
    <col min="13039" max="13039" width="15.140625" style="367" customWidth="1"/>
    <col min="13040" max="13048" width="14.140625" style="367" customWidth="1"/>
    <col min="13049" max="13049" width="13.85546875" style="367" customWidth="1"/>
    <col min="13050" max="13055" width="14.140625" style="367" customWidth="1"/>
    <col min="13056" max="13056" width="15" style="367" customWidth="1"/>
    <col min="13057" max="13057" width="9.140625" style="367"/>
    <col min="13058" max="13058" width="12" style="367" bestFit="1" customWidth="1"/>
    <col min="13059" max="13293" width="9.140625" style="367"/>
    <col min="13294" max="13294" width="39.5703125" style="367" customWidth="1"/>
    <col min="13295" max="13295" width="15.140625" style="367" customWidth="1"/>
    <col min="13296" max="13304" width="14.140625" style="367" customWidth="1"/>
    <col min="13305" max="13305" width="13.85546875" style="367" customWidth="1"/>
    <col min="13306" max="13311" width="14.140625" style="367" customWidth="1"/>
    <col min="13312" max="13312" width="15" style="367" customWidth="1"/>
    <col min="13313" max="13313" width="9.140625" style="367"/>
    <col min="13314" max="13314" width="12" style="367" bestFit="1" customWidth="1"/>
    <col min="13315" max="13549" width="9.140625" style="367"/>
    <col min="13550" max="13550" width="39.5703125" style="367" customWidth="1"/>
    <col min="13551" max="13551" width="15.140625" style="367" customWidth="1"/>
    <col min="13552" max="13560" width="14.140625" style="367" customWidth="1"/>
    <col min="13561" max="13561" width="13.85546875" style="367" customWidth="1"/>
    <col min="13562" max="13567" width="14.140625" style="367" customWidth="1"/>
    <col min="13568" max="13568" width="15" style="367" customWidth="1"/>
    <col min="13569" max="13569" width="9.140625" style="367"/>
    <col min="13570" max="13570" width="12" style="367" bestFit="1" customWidth="1"/>
    <col min="13571" max="13805" width="9.140625" style="367"/>
    <col min="13806" max="13806" width="39.5703125" style="367" customWidth="1"/>
    <col min="13807" max="13807" width="15.140625" style="367" customWidth="1"/>
    <col min="13808" max="13816" width="14.140625" style="367" customWidth="1"/>
    <col min="13817" max="13817" width="13.85546875" style="367" customWidth="1"/>
    <col min="13818" max="13823" width="14.140625" style="367" customWidth="1"/>
    <col min="13824" max="13824" width="15" style="367" customWidth="1"/>
    <col min="13825" max="13825" width="9.140625" style="367"/>
    <col min="13826" max="13826" width="12" style="367" bestFit="1" customWidth="1"/>
    <col min="13827" max="14061" width="9.140625" style="367"/>
    <col min="14062" max="14062" width="39.5703125" style="367" customWidth="1"/>
    <col min="14063" max="14063" width="15.140625" style="367" customWidth="1"/>
    <col min="14064" max="14072" width="14.140625" style="367" customWidth="1"/>
    <col min="14073" max="14073" width="13.85546875" style="367" customWidth="1"/>
    <col min="14074" max="14079" width="14.140625" style="367" customWidth="1"/>
    <col min="14080" max="14080" width="15" style="367" customWidth="1"/>
    <col min="14081" max="14081" width="9.140625" style="367"/>
    <col min="14082" max="14082" width="12" style="367" bestFit="1" customWidth="1"/>
    <col min="14083" max="14317" width="9.140625" style="367"/>
    <col min="14318" max="14318" width="39.5703125" style="367" customWidth="1"/>
    <col min="14319" max="14319" width="15.140625" style="367" customWidth="1"/>
    <col min="14320" max="14328" width="14.140625" style="367" customWidth="1"/>
    <col min="14329" max="14329" width="13.85546875" style="367" customWidth="1"/>
    <col min="14330" max="14335" width="14.140625" style="367" customWidth="1"/>
    <col min="14336" max="14336" width="15" style="367" customWidth="1"/>
    <col min="14337" max="14337" width="9.140625" style="367"/>
    <col min="14338" max="14338" width="12" style="367" bestFit="1" customWidth="1"/>
    <col min="14339" max="14573" width="9.140625" style="367"/>
    <col min="14574" max="14574" width="39.5703125" style="367" customWidth="1"/>
    <col min="14575" max="14575" width="15.140625" style="367" customWidth="1"/>
    <col min="14576" max="14584" width="14.140625" style="367" customWidth="1"/>
    <col min="14585" max="14585" width="13.85546875" style="367" customWidth="1"/>
    <col min="14586" max="14591" width="14.140625" style="367" customWidth="1"/>
    <col min="14592" max="14592" width="15" style="367" customWidth="1"/>
    <col min="14593" max="14593" width="9.140625" style="367"/>
    <col min="14594" max="14594" width="12" style="367" bestFit="1" customWidth="1"/>
    <col min="14595" max="14829" width="9.140625" style="367"/>
    <col min="14830" max="14830" width="39.5703125" style="367" customWidth="1"/>
    <col min="14831" max="14831" width="15.140625" style="367" customWidth="1"/>
    <col min="14832" max="14840" width="14.140625" style="367" customWidth="1"/>
    <col min="14841" max="14841" width="13.85546875" style="367" customWidth="1"/>
    <col min="14842" max="14847" width="14.140625" style="367" customWidth="1"/>
    <col min="14848" max="14848" width="15" style="367" customWidth="1"/>
    <col min="14849" max="14849" width="9.140625" style="367"/>
    <col min="14850" max="14850" width="12" style="367" bestFit="1" customWidth="1"/>
    <col min="14851" max="15085" width="9.140625" style="367"/>
    <col min="15086" max="15086" width="39.5703125" style="367" customWidth="1"/>
    <col min="15087" max="15087" width="15.140625" style="367" customWidth="1"/>
    <col min="15088" max="15096" width="14.140625" style="367" customWidth="1"/>
    <col min="15097" max="15097" width="13.85546875" style="367" customWidth="1"/>
    <col min="15098" max="15103" width="14.140625" style="367" customWidth="1"/>
    <col min="15104" max="15104" width="15" style="367" customWidth="1"/>
    <col min="15105" max="15105" width="9.140625" style="367"/>
    <col min="15106" max="15106" width="12" style="367" bestFit="1" customWidth="1"/>
    <col min="15107" max="15341" width="9.140625" style="367"/>
    <col min="15342" max="15342" width="39.5703125" style="367" customWidth="1"/>
    <col min="15343" max="15343" width="15.140625" style="367" customWidth="1"/>
    <col min="15344" max="15352" width="14.140625" style="367" customWidth="1"/>
    <col min="15353" max="15353" width="13.85546875" style="367" customWidth="1"/>
    <col min="15354" max="15359" width="14.140625" style="367" customWidth="1"/>
    <col min="15360" max="15360" width="15" style="367" customWidth="1"/>
    <col min="15361" max="15361" width="9.140625" style="367"/>
    <col min="15362" max="15362" width="12" style="367" bestFit="1" customWidth="1"/>
    <col min="15363" max="15597" width="9.140625" style="367"/>
    <col min="15598" max="15598" width="39.5703125" style="367" customWidth="1"/>
    <col min="15599" max="15599" width="15.140625" style="367" customWidth="1"/>
    <col min="15600" max="15608" width="14.140625" style="367" customWidth="1"/>
    <col min="15609" max="15609" width="13.85546875" style="367" customWidth="1"/>
    <col min="15610" max="15615" width="14.140625" style="367" customWidth="1"/>
    <col min="15616" max="15616" width="15" style="367" customWidth="1"/>
    <col min="15617" max="15617" width="9.140625" style="367"/>
    <col min="15618" max="15618" width="12" style="367" bestFit="1" customWidth="1"/>
    <col min="15619" max="15853" width="9.140625" style="367"/>
    <col min="15854" max="15854" width="39.5703125" style="367" customWidth="1"/>
    <col min="15855" max="15855" width="15.140625" style="367" customWidth="1"/>
    <col min="15856" max="15864" width="14.140625" style="367" customWidth="1"/>
    <col min="15865" max="15865" width="13.85546875" style="367" customWidth="1"/>
    <col min="15866" max="15871" width="14.140625" style="367" customWidth="1"/>
    <col min="15872" max="15872" width="15" style="367" customWidth="1"/>
    <col min="15873" max="15873" width="9.140625" style="367"/>
    <col min="15874" max="15874" width="12" style="367" bestFit="1" customWidth="1"/>
    <col min="15875" max="16109" width="9.140625" style="367"/>
    <col min="16110" max="16110" width="39.5703125" style="367" customWidth="1"/>
    <col min="16111" max="16111" width="15.140625" style="367" customWidth="1"/>
    <col min="16112" max="16120" width="14.140625" style="367" customWidth="1"/>
    <col min="16121" max="16121" width="13.85546875" style="367" customWidth="1"/>
    <col min="16122" max="16127" width="14.140625" style="367" customWidth="1"/>
    <col min="16128" max="16128" width="15" style="367" customWidth="1"/>
    <col min="16129" max="16129" width="9.140625" style="367"/>
    <col min="16130" max="16130" width="12" style="367" bestFit="1" customWidth="1"/>
    <col min="16131" max="16384" width="9.140625" style="367"/>
  </cols>
  <sheetData>
    <row r="1" spans="1:11" s="365" customFormat="1">
      <c r="A1" s="413" t="s">
        <v>2492</v>
      </c>
      <c r="B1" s="413"/>
      <c r="C1" s="413"/>
      <c r="D1" s="413"/>
      <c r="E1" s="413"/>
      <c r="F1" s="413"/>
      <c r="G1" s="413"/>
      <c r="H1" s="413"/>
      <c r="I1" s="413"/>
      <c r="J1" s="413"/>
      <c r="K1" s="413"/>
    </row>
    <row r="2" spans="1:11" s="366" customFormat="1" ht="21.75" customHeight="1">
      <c r="A2" s="414" t="s">
        <v>66</v>
      </c>
      <c r="B2" s="415"/>
      <c r="C2" s="415"/>
      <c r="D2" s="415"/>
      <c r="E2" s="415"/>
      <c r="F2" s="415"/>
      <c r="G2" s="415"/>
      <c r="H2" s="415"/>
      <c r="I2" s="415"/>
      <c r="J2" s="415"/>
      <c r="K2" s="415"/>
    </row>
    <row r="3" spans="1:11" s="365" customFormat="1">
      <c r="A3" s="421" t="s">
        <v>2497</v>
      </c>
      <c r="B3" s="421"/>
      <c r="C3" s="421"/>
      <c r="D3" s="421"/>
      <c r="E3" s="421"/>
      <c r="F3" s="421"/>
      <c r="G3" s="421"/>
      <c r="H3" s="421"/>
      <c r="I3" s="421"/>
      <c r="J3" s="421"/>
      <c r="K3" s="421"/>
    </row>
    <row r="4" spans="1:11" s="365" customFormat="1">
      <c r="A4" s="416" t="s">
        <v>18</v>
      </c>
      <c r="B4" s="416"/>
      <c r="C4" s="416"/>
      <c r="D4" s="416"/>
      <c r="E4" s="416"/>
      <c r="F4" s="416"/>
      <c r="G4" s="416"/>
      <c r="H4" s="416"/>
      <c r="I4" s="416"/>
      <c r="J4" s="416"/>
      <c r="K4" s="416"/>
    </row>
    <row r="5" spans="1:11" ht="26.25" customHeight="1">
      <c r="A5" s="417" t="s">
        <v>0</v>
      </c>
      <c r="B5" s="417" t="s">
        <v>45</v>
      </c>
      <c r="C5" s="410" t="s">
        <v>71</v>
      </c>
      <c r="D5" s="412"/>
      <c r="E5" s="412"/>
      <c r="F5" s="411"/>
      <c r="G5" s="410" t="s">
        <v>67</v>
      </c>
      <c r="H5" s="412"/>
      <c r="I5" s="412"/>
      <c r="J5" s="411"/>
      <c r="K5" s="408" t="s">
        <v>6</v>
      </c>
    </row>
    <row r="6" spans="1:11" ht="26.25" customHeight="1">
      <c r="A6" s="418"/>
      <c r="B6" s="418"/>
      <c r="C6" s="408" t="s">
        <v>56</v>
      </c>
      <c r="D6" s="408" t="s">
        <v>68</v>
      </c>
      <c r="E6" s="410" t="s">
        <v>15</v>
      </c>
      <c r="F6" s="411"/>
      <c r="G6" s="408" t="s">
        <v>56</v>
      </c>
      <c r="H6" s="408" t="s">
        <v>68</v>
      </c>
      <c r="I6" s="410" t="s">
        <v>15</v>
      </c>
      <c r="J6" s="411"/>
      <c r="K6" s="420"/>
    </row>
    <row r="7" spans="1:11" ht="34.5" customHeight="1">
      <c r="A7" s="419"/>
      <c r="B7" s="419"/>
      <c r="C7" s="409"/>
      <c r="D7" s="409"/>
      <c r="E7" s="2" t="s">
        <v>69</v>
      </c>
      <c r="F7" s="2" t="s">
        <v>70</v>
      </c>
      <c r="G7" s="409"/>
      <c r="H7" s="409"/>
      <c r="I7" s="2" t="s">
        <v>69</v>
      </c>
      <c r="J7" s="2" t="s">
        <v>70</v>
      </c>
      <c r="K7" s="409"/>
    </row>
    <row r="8" spans="1:11">
      <c r="A8" s="3">
        <v>1</v>
      </c>
      <c r="B8" s="3">
        <v>2</v>
      </c>
      <c r="C8" s="3">
        <v>3</v>
      </c>
      <c r="D8" s="3">
        <v>4</v>
      </c>
      <c r="E8" s="3">
        <v>5</v>
      </c>
      <c r="F8" s="3">
        <v>6</v>
      </c>
      <c r="G8" s="3">
        <v>7</v>
      </c>
      <c r="H8" s="3">
        <v>8</v>
      </c>
      <c r="I8" s="3">
        <v>9</v>
      </c>
      <c r="J8" s="3">
        <v>10</v>
      </c>
      <c r="K8" s="3">
        <v>11</v>
      </c>
    </row>
    <row r="9" spans="1:11">
      <c r="A9" s="4"/>
      <c r="B9" s="4" t="s">
        <v>46</v>
      </c>
      <c r="C9" s="91">
        <f>C10</f>
        <v>1160</v>
      </c>
      <c r="D9" s="92">
        <f t="shared" ref="D9:J9" si="0">D10</f>
        <v>20290823</v>
      </c>
      <c r="E9" s="92">
        <f t="shared" si="0"/>
        <v>18805044</v>
      </c>
      <c r="F9" s="92">
        <f t="shared" si="0"/>
        <v>1485779</v>
      </c>
      <c r="G9" s="91">
        <f t="shared" si="0"/>
        <v>862</v>
      </c>
      <c r="H9" s="92">
        <f t="shared" si="0"/>
        <v>26794532.863200001</v>
      </c>
      <c r="I9" s="92">
        <f t="shared" si="0"/>
        <v>24087529.163199998</v>
      </c>
      <c r="J9" s="92">
        <f t="shared" si="0"/>
        <v>2707003.7</v>
      </c>
      <c r="K9" s="2"/>
    </row>
    <row r="10" spans="1:11">
      <c r="A10" s="4" t="s">
        <v>23</v>
      </c>
      <c r="B10" s="10" t="s">
        <v>57</v>
      </c>
      <c r="C10" s="91">
        <f>C11+C16+C19</f>
        <v>1160</v>
      </c>
      <c r="D10" s="92">
        <f t="shared" ref="D10:J10" si="1">D11+D16+D19</f>
        <v>20290823</v>
      </c>
      <c r="E10" s="92">
        <f t="shared" si="1"/>
        <v>18805044</v>
      </c>
      <c r="F10" s="92">
        <f t="shared" si="1"/>
        <v>1485779</v>
      </c>
      <c r="G10" s="91">
        <f t="shared" si="1"/>
        <v>862</v>
      </c>
      <c r="H10" s="92">
        <f t="shared" si="1"/>
        <v>26794532.863200001</v>
      </c>
      <c r="I10" s="92">
        <f t="shared" si="1"/>
        <v>24087529.163199998</v>
      </c>
      <c r="J10" s="92">
        <f t="shared" si="1"/>
        <v>2707003.7</v>
      </c>
      <c r="K10" s="2"/>
    </row>
    <row r="11" spans="1:11">
      <c r="A11" s="4" t="s">
        <v>19</v>
      </c>
      <c r="B11" s="10" t="s">
        <v>47</v>
      </c>
      <c r="C11" s="363">
        <f>SUM(C12:C15)</f>
        <v>196</v>
      </c>
      <c r="D11" s="364">
        <f>SUM(D12:D15)</f>
        <v>7107795</v>
      </c>
      <c r="E11" s="364">
        <f t="shared" ref="E11:J11" si="2">SUM(E12:E15)</f>
        <v>7107795</v>
      </c>
      <c r="F11" s="364">
        <f t="shared" si="2"/>
        <v>0</v>
      </c>
      <c r="G11" s="363">
        <f t="shared" si="2"/>
        <v>169</v>
      </c>
      <c r="H11" s="364">
        <f t="shared" si="2"/>
        <v>6502051</v>
      </c>
      <c r="I11" s="364">
        <f t="shared" si="2"/>
        <v>6502051</v>
      </c>
      <c r="J11" s="364">
        <f t="shared" si="2"/>
        <v>0</v>
      </c>
      <c r="K11" s="2"/>
    </row>
    <row r="12" spans="1:11" ht="32.25" customHeight="1">
      <c r="A12" s="5">
        <v>1</v>
      </c>
      <c r="B12" s="6" t="s">
        <v>48</v>
      </c>
      <c r="C12" s="97">
        <v>145</v>
      </c>
      <c r="D12" s="93">
        <v>3734700</v>
      </c>
      <c r="E12" s="93">
        <v>3734700</v>
      </c>
      <c r="F12" s="93"/>
      <c r="G12" s="315">
        <v>145</v>
      </c>
      <c r="H12" s="94">
        <f>I12+J12</f>
        <v>5427051</v>
      </c>
      <c r="I12" s="94">
        <v>5427051</v>
      </c>
      <c r="J12" s="94"/>
      <c r="K12" s="7" t="s">
        <v>2409</v>
      </c>
    </row>
    <row r="13" spans="1:11" ht="78" customHeight="1">
      <c r="A13" s="5">
        <v>2</v>
      </c>
      <c r="B13" s="6" t="s">
        <v>49</v>
      </c>
      <c r="C13" s="97">
        <v>12</v>
      </c>
      <c r="D13" s="93">
        <v>3203995</v>
      </c>
      <c r="E13" s="93">
        <v>3203995</v>
      </c>
      <c r="F13" s="93"/>
      <c r="G13" s="315">
        <v>7</v>
      </c>
      <c r="H13" s="94">
        <f>I13+J13</f>
        <v>900000</v>
      </c>
      <c r="I13" s="94">
        <v>900000</v>
      </c>
      <c r="J13" s="94"/>
      <c r="K13" s="7" t="s">
        <v>2407</v>
      </c>
    </row>
    <row r="14" spans="1:11" ht="75">
      <c r="A14" s="5">
        <v>3</v>
      </c>
      <c r="B14" s="6" t="s">
        <v>50</v>
      </c>
      <c r="C14" s="97">
        <v>39</v>
      </c>
      <c r="D14" s="93">
        <v>168000</v>
      </c>
      <c r="E14" s="93">
        <v>168000</v>
      </c>
      <c r="F14" s="93"/>
      <c r="G14" s="315">
        <v>17</v>
      </c>
      <c r="H14" s="94">
        <f>I14+J14</f>
        <v>175000</v>
      </c>
      <c r="I14" s="94">
        <v>175000</v>
      </c>
      <c r="J14" s="94"/>
      <c r="K14" s="7" t="s">
        <v>2408</v>
      </c>
    </row>
    <row r="15" spans="1:11">
      <c r="A15" s="5">
        <v>4</v>
      </c>
      <c r="B15" s="6" t="s">
        <v>51</v>
      </c>
      <c r="C15" s="97"/>
      <c r="D15" s="93">
        <v>1100</v>
      </c>
      <c r="E15" s="93">
        <v>1100</v>
      </c>
      <c r="F15" s="93"/>
      <c r="G15" s="315"/>
      <c r="H15" s="94">
        <f>I15+J15</f>
        <v>0</v>
      </c>
      <c r="I15" s="94"/>
      <c r="J15" s="94"/>
      <c r="K15" s="7"/>
    </row>
    <row r="16" spans="1:11" ht="18" customHeight="1">
      <c r="A16" s="4" t="s">
        <v>21</v>
      </c>
      <c r="B16" s="8" t="s">
        <v>52</v>
      </c>
      <c r="C16" s="98">
        <f>SUM(C17:C18)</f>
        <v>71</v>
      </c>
      <c r="D16" s="95">
        <f>SUM(D17:D18)</f>
        <v>8361631</v>
      </c>
      <c r="E16" s="95">
        <f t="shared" ref="E16:J16" si="3">SUM(E17:E18)</f>
        <v>7035720</v>
      </c>
      <c r="F16" s="95">
        <f t="shared" si="3"/>
        <v>1325911</v>
      </c>
      <c r="G16" s="98">
        <f t="shared" si="3"/>
        <v>56</v>
      </c>
      <c r="H16" s="95">
        <f t="shared" si="3"/>
        <v>13261083.699999999</v>
      </c>
      <c r="I16" s="95">
        <f t="shared" si="3"/>
        <v>10554080</v>
      </c>
      <c r="J16" s="95">
        <f t="shared" si="3"/>
        <v>2707003.7</v>
      </c>
      <c r="K16" s="2"/>
    </row>
    <row r="17" spans="1:11" ht="30">
      <c r="A17" s="5">
        <v>1</v>
      </c>
      <c r="B17" s="6" t="s">
        <v>53</v>
      </c>
      <c r="C17" s="97">
        <v>65</v>
      </c>
      <c r="D17" s="93">
        <v>7035720</v>
      </c>
      <c r="E17" s="93">
        <v>7035720</v>
      </c>
      <c r="F17" s="93"/>
      <c r="G17" s="315">
        <v>51</v>
      </c>
      <c r="H17" s="94">
        <f>I17+J17</f>
        <v>10554080</v>
      </c>
      <c r="I17" s="94">
        <v>10554080</v>
      </c>
      <c r="J17" s="94"/>
      <c r="K17" s="7" t="s">
        <v>2420</v>
      </c>
    </row>
    <row r="18" spans="1:11" ht="30">
      <c r="A18" s="5">
        <v>2</v>
      </c>
      <c r="B18" s="6" t="s">
        <v>41</v>
      </c>
      <c r="C18" s="97">
        <v>6</v>
      </c>
      <c r="D18" s="93">
        <v>1325911</v>
      </c>
      <c r="E18" s="93"/>
      <c r="F18" s="93">
        <v>1325911</v>
      </c>
      <c r="G18" s="315">
        <v>5</v>
      </c>
      <c r="H18" s="94">
        <f>I18+J18</f>
        <v>2707003.7</v>
      </c>
      <c r="I18" s="94"/>
      <c r="J18" s="94">
        <v>2707003.7</v>
      </c>
      <c r="K18" s="7" t="s">
        <v>2421</v>
      </c>
    </row>
    <row r="19" spans="1:11" s="368" customFormat="1">
      <c r="A19" s="4" t="s">
        <v>43</v>
      </c>
      <c r="B19" s="8" t="s">
        <v>54</v>
      </c>
      <c r="C19" s="98">
        <f>SUM(C20:C22)</f>
        <v>893</v>
      </c>
      <c r="D19" s="95">
        <f>SUM(D20:D22)</f>
        <v>4821397</v>
      </c>
      <c r="E19" s="95">
        <f t="shared" ref="E19:J19" si="4">SUM(E20:E22)</f>
        <v>4661529</v>
      </c>
      <c r="F19" s="95">
        <f t="shared" si="4"/>
        <v>159868</v>
      </c>
      <c r="G19" s="98">
        <f t="shared" si="4"/>
        <v>637</v>
      </c>
      <c r="H19" s="95">
        <f t="shared" si="4"/>
        <v>7031398.1632000003</v>
      </c>
      <c r="I19" s="95">
        <f t="shared" si="4"/>
        <v>7031398.1632000003</v>
      </c>
      <c r="J19" s="95">
        <f t="shared" si="4"/>
        <v>0</v>
      </c>
      <c r="K19" s="2"/>
    </row>
    <row r="20" spans="1:11" ht="45">
      <c r="A20" s="5">
        <v>1</v>
      </c>
      <c r="B20" s="6" t="s">
        <v>42</v>
      </c>
      <c r="C20" s="97">
        <v>502</v>
      </c>
      <c r="D20" s="93">
        <v>2550925</v>
      </c>
      <c r="E20" s="93">
        <v>2550925</v>
      </c>
      <c r="F20" s="93"/>
      <c r="G20" s="315">
        <v>399</v>
      </c>
      <c r="H20" s="94">
        <f>I20+J20</f>
        <v>3839687.2431999999</v>
      </c>
      <c r="I20" s="94">
        <v>3839687.2431999999</v>
      </c>
      <c r="J20" s="94"/>
      <c r="K20" s="7" t="s">
        <v>2420</v>
      </c>
    </row>
    <row r="21" spans="1:11" ht="30">
      <c r="A21" s="5">
        <v>2</v>
      </c>
      <c r="B21" s="6" t="s">
        <v>55</v>
      </c>
      <c r="C21" s="97">
        <v>108</v>
      </c>
      <c r="D21" s="93">
        <v>1606004</v>
      </c>
      <c r="E21" s="93">
        <v>1606004</v>
      </c>
      <c r="F21" s="93"/>
      <c r="G21" s="315">
        <v>91</v>
      </c>
      <c r="H21" s="94">
        <f t="shared" ref="H21:H22" si="5">I21+J21</f>
        <v>2376901</v>
      </c>
      <c r="I21" s="94">
        <v>2376901</v>
      </c>
      <c r="J21" s="94"/>
      <c r="K21" s="7" t="s">
        <v>2422</v>
      </c>
    </row>
    <row r="22" spans="1:11" ht="30">
      <c r="A22" s="5">
        <v>3</v>
      </c>
      <c r="B22" s="6" t="s">
        <v>44</v>
      </c>
      <c r="C22" s="97">
        <v>283</v>
      </c>
      <c r="D22" s="93">
        <v>664468</v>
      </c>
      <c r="E22" s="93">
        <v>504600</v>
      </c>
      <c r="F22" s="93">
        <v>159868</v>
      </c>
      <c r="G22" s="315">
        <v>147</v>
      </c>
      <c r="H22" s="94">
        <f t="shared" si="5"/>
        <v>814809.92</v>
      </c>
      <c r="I22" s="94">
        <v>814809.92</v>
      </c>
      <c r="J22" s="94"/>
      <c r="K22" s="7" t="s">
        <v>2423</v>
      </c>
    </row>
    <row r="23" spans="1:11" ht="57">
      <c r="A23" s="4" t="s">
        <v>24</v>
      </c>
      <c r="B23" s="11" t="s">
        <v>65</v>
      </c>
      <c r="C23" s="98"/>
      <c r="D23" s="95"/>
      <c r="E23" s="95"/>
      <c r="F23" s="95"/>
      <c r="G23" s="316"/>
      <c r="H23" s="96"/>
      <c r="I23" s="96"/>
      <c r="J23" s="96"/>
      <c r="K23" s="9"/>
    </row>
  </sheetData>
  <mergeCells count="15">
    <mergeCell ref="H6:H7"/>
    <mergeCell ref="I6:J6"/>
    <mergeCell ref="G5:J5"/>
    <mergeCell ref="A1:K1"/>
    <mergeCell ref="A2:K2"/>
    <mergeCell ref="A4:K4"/>
    <mergeCell ref="A5:A7"/>
    <mergeCell ref="B5:B7"/>
    <mergeCell ref="K5:K7"/>
    <mergeCell ref="C5:F5"/>
    <mergeCell ref="C6:C7"/>
    <mergeCell ref="D6:D7"/>
    <mergeCell ref="E6:F6"/>
    <mergeCell ref="G6:G7"/>
    <mergeCell ref="A3:K3"/>
  </mergeCells>
  <pageMargins left="0" right="0" top="0.74803149606299202" bottom="0.74803149606299202" header="0.31496062992126" footer="0.31496062992126"/>
  <pageSetup paperSize="9" scale="75" firstPageNumber="3" fitToWidth="0" orientation="landscape" useFirstPageNumber="1" r:id="rId1"/>
  <headerFooter>
    <oddHeader>&amp;C&amp;P</oddHeader>
  </headerFooter>
  <ignoredErrors>
    <ignoredError sqref="C11:D11 E11:F11 C16:G16 I16:J16" formulaRange="1"/>
    <ignoredError sqref="H19" formula="1"/>
    <ignoredError sqref="H16" formula="1" formulaRang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W445"/>
  <sheetViews>
    <sheetView showZeros="0" tabSelected="1" view="pageBreakPreview" topLeftCell="A217" zoomScale="72" zoomScaleNormal="60" zoomScaleSheetLayoutView="72" workbookViewId="0">
      <selection activeCell="B228" sqref="B228"/>
    </sheetView>
  </sheetViews>
  <sheetFormatPr defaultColWidth="9.140625" defaultRowHeight="15.75"/>
  <cols>
    <col min="1" max="1" width="7.28515625" style="53" customWidth="1"/>
    <col min="2" max="2" width="35" style="23" customWidth="1"/>
    <col min="3" max="3" width="9.85546875" style="53" customWidth="1"/>
    <col min="4" max="4" width="12.42578125" style="359" customWidth="1"/>
    <col min="5" max="5" width="9.140625" style="23"/>
    <col min="6" max="6" width="9.28515625" style="23" bestFit="1" customWidth="1"/>
    <col min="7" max="7" width="29.140625" style="54" customWidth="1"/>
    <col min="8" max="8" width="13.7109375" style="23" customWidth="1"/>
    <col min="9" max="9" width="13" style="23" customWidth="1"/>
    <col min="10" max="10" width="13" style="391" customWidth="1"/>
    <col min="11" max="12" width="13" style="23" customWidth="1"/>
    <col min="13" max="13" width="12.7109375" style="407" customWidth="1"/>
    <col min="14" max="14" width="12.140625" style="23" customWidth="1"/>
    <col min="15" max="15" width="9.28515625" style="23" bestFit="1" customWidth="1"/>
    <col min="16" max="16" width="13.85546875" style="359" customWidth="1"/>
    <col min="17" max="17" width="13.85546875" style="359" hidden="1" customWidth="1"/>
    <col min="18" max="18" width="9.140625" style="23"/>
    <col min="19" max="19" width="15.42578125" style="23" customWidth="1"/>
    <col min="20" max="20" width="11.28515625" style="23" bestFit="1" customWidth="1"/>
    <col min="21" max="21" width="11.85546875" style="23" bestFit="1" customWidth="1"/>
    <col min="22" max="22" width="20.28515625" style="23" customWidth="1"/>
    <col min="23" max="16384" width="9.140625" style="23"/>
  </cols>
  <sheetData>
    <row r="1" spans="1:19" s="22" customFormat="1">
      <c r="A1" s="423" t="s">
        <v>2493</v>
      </c>
      <c r="B1" s="423"/>
      <c r="C1" s="423"/>
      <c r="D1" s="423"/>
      <c r="E1" s="423"/>
      <c r="F1" s="423"/>
      <c r="G1" s="423"/>
      <c r="H1" s="423"/>
      <c r="I1" s="423"/>
      <c r="J1" s="423"/>
      <c r="K1" s="423"/>
      <c r="L1" s="423"/>
      <c r="M1" s="423"/>
      <c r="N1" s="423"/>
      <c r="O1" s="423"/>
      <c r="P1" s="423"/>
      <c r="Q1" s="325"/>
    </row>
    <row r="2" spans="1:19" ht="33" customHeight="1">
      <c r="A2" s="424" t="s">
        <v>72</v>
      </c>
      <c r="B2" s="425"/>
      <c r="C2" s="425"/>
      <c r="D2" s="425"/>
      <c r="E2" s="425"/>
      <c r="F2" s="425"/>
      <c r="G2" s="425"/>
      <c r="H2" s="425"/>
      <c r="I2" s="425"/>
      <c r="J2" s="425"/>
      <c r="K2" s="425"/>
      <c r="L2" s="425"/>
      <c r="M2" s="425"/>
      <c r="N2" s="425"/>
      <c r="O2" s="425"/>
      <c r="P2" s="425"/>
      <c r="Q2" s="326"/>
    </row>
    <row r="3" spans="1:19">
      <c r="A3" s="426" t="str">
        <f>'TH nhu cau 26-30'!A3</f>
        <v>(Kèm theo Nghị quyết số                   /NQ-HĐND ngày        /11/2024 của Hội đồng nhân dân tỉnh Điện Biên)</v>
      </c>
      <c r="B3" s="426"/>
      <c r="C3" s="426"/>
      <c r="D3" s="426"/>
      <c r="E3" s="426"/>
      <c r="F3" s="426"/>
      <c r="G3" s="426"/>
      <c r="H3" s="426"/>
      <c r="I3" s="426"/>
      <c r="J3" s="426"/>
      <c r="K3" s="426"/>
      <c r="L3" s="426"/>
      <c r="M3" s="426"/>
      <c r="N3" s="426"/>
      <c r="O3" s="426"/>
      <c r="P3" s="426"/>
      <c r="Q3" s="327"/>
    </row>
    <row r="4" spans="1:19">
      <c r="A4" s="427" t="s">
        <v>18</v>
      </c>
      <c r="B4" s="427"/>
      <c r="C4" s="427"/>
      <c r="D4" s="427"/>
      <c r="E4" s="427"/>
      <c r="F4" s="427"/>
      <c r="G4" s="427"/>
      <c r="H4" s="427"/>
      <c r="I4" s="427"/>
      <c r="J4" s="427"/>
      <c r="K4" s="427"/>
      <c r="L4" s="427"/>
      <c r="M4" s="427"/>
      <c r="N4" s="427"/>
      <c r="O4" s="427"/>
      <c r="P4" s="427"/>
      <c r="Q4" s="328"/>
    </row>
    <row r="5" spans="1:19" ht="15.75" customHeight="1">
      <c r="A5" s="428" t="s">
        <v>0</v>
      </c>
      <c r="B5" s="428" t="s">
        <v>1</v>
      </c>
      <c r="C5" s="429" t="s">
        <v>58</v>
      </c>
      <c r="D5" s="428" t="s">
        <v>2</v>
      </c>
      <c r="E5" s="432" t="s">
        <v>3</v>
      </c>
      <c r="F5" s="433"/>
      <c r="G5" s="429" t="s">
        <v>4</v>
      </c>
      <c r="H5" s="428" t="s">
        <v>73</v>
      </c>
      <c r="I5" s="428"/>
      <c r="J5" s="428"/>
      <c r="K5" s="428" t="s">
        <v>74</v>
      </c>
      <c r="L5" s="428"/>
      <c r="M5" s="432" t="s">
        <v>75</v>
      </c>
      <c r="N5" s="436"/>
      <c r="O5" s="433"/>
      <c r="P5" s="428" t="s">
        <v>6</v>
      </c>
      <c r="Q5" s="422" t="s">
        <v>6</v>
      </c>
    </row>
    <row r="6" spans="1:19" ht="36.75" customHeight="1">
      <c r="A6" s="428"/>
      <c r="B6" s="428"/>
      <c r="C6" s="430"/>
      <c r="D6" s="428"/>
      <c r="E6" s="434"/>
      <c r="F6" s="435"/>
      <c r="G6" s="430"/>
      <c r="H6" s="428"/>
      <c r="I6" s="428"/>
      <c r="J6" s="428"/>
      <c r="K6" s="428"/>
      <c r="L6" s="428"/>
      <c r="M6" s="434"/>
      <c r="N6" s="437"/>
      <c r="O6" s="435"/>
      <c r="P6" s="428"/>
      <c r="Q6" s="422"/>
    </row>
    <row r="7" spans="1:19" ht="15.75" customHeight="1">
      <c r="A7" s="428"/>
      <c r="B7" s="428"/>
      <c r="C7" s="430"/>
      <c r="D7" s="428"/>
      <c r="E7" s="429" t="s">
        <v>7</v>
      </c>
      <c r="F7" s="429" t="s">
        <v>8</v>
      </c>
      <c r="G7" s="430"/>
      <c r="H7" s="428" t="s">
        <v>9</v>
      </c>
      <c r="I7" s="428" t="s">
        <v>10</v>
      </c>
      <c r="J7" s="428"/>
      <c r="K7" s="428" t="s">
        <v>11</v>
      </c>
      <c r="L7" s="428" t="s">
        <v>12</v>
      </c>
      <c r="M7" s="438" t="s">
        <v>13</v>
      </c>
      <c r="N7" s="441" t="s">
        <v>14</v>
      </c>
      <c r="O7" s="441"/>
      <c r="P7" s="428"/>
      <c r="Q7" s="422"/>
    </row>
    <row r="8" spans="1:19" ht="15.75" customHeight="1">
      <c r="A8" s="428"/>
      <c r="B8" s="428"/>
      <c r="C8" s="430"/>
      <c r="D8" s="428"/>
      <c r="E8" s="430"/>
      <c r="F8" s="430"/>
      <c r="G8" s="430"/>
      <c r="H8" s="428"/>
      <c r="I8" s="428" t="s">
        <v>11</v>
      </c>
      <c r="J8" s="442" t="s">
        <v>12</v>
      </c>
      <c r="K8" s="428"/>
      <c r="L8" s="428"/>
      <c r="M8" s="439"/>
      <c r="N8" s="443" t="s">
        <v>16</v>
      </c>
      <c r="O8" s="443" t="s">
        <v>17</v>
      </c>
      <c r="P8" s="428"/>
      <c r="Q8" s="422"/>
    </row>
    <row r="9" spans="1:19" ht="15.75" customHeight="1">
      <c r="A9" s="428"/>
      <c r="B9" s="428"/>
      <c r="C9" s="430"/>
      <c r="D9" s="428"/>
      <c r="E9" s="430"/>
      <c r="F9" s="430"/>
      <c r="G9" s="430"/>
      <c r="H9" s="428"/>
      <c r="I9" s="428"/>
      <c r="J9" s="442"/>
      <c r="K9" s="428"/>
      <c r="L9" s="428"/>
      <c r="M9" s="439"/>
      <c r="N9" s="444"/>
      <c r="O9" s="444"/>
      <c r="P9" s="428"/>
      <c r="Q9" s="422"/>
    </row>
    <row r="10" spans="1:19">
      <c r="A10" s="428"/>
      <c r="B10" s="428"/>
      <c r="C10" s="430"/>
      <c r="D10" s="428"/>
      <c r="E10" s="430"/>
      <c r="F10" s="430"/>
      <c r="G10" s="430"/>
      <c r="H10" s="428"/>
      <c r="I10" s="428"/>
      <c r="J10" s="442"/>
      <c r="K10" s="428"/>
      <c r="L10" s="428"/>
      <c r="M10" s="439"/>
      <c r="N10" s="444"/>
      <c r="O10" s="444"/>
      <c r="P10" s="428"/>
      <c r="Q10" s="422"/>
    </row>
    <row r="11" spans="1:19" ht="51.75" customHeight="1">
      <c r="A11" s="428"/>
      <c r="B11" s="428"/>
      <c r="C11" s="431"/>
      <c r="D11" s="428"/>
      <c r="E11" s="431"/>
      <c r="F11" s="431"/>
      <c r="G11" s="431"/>
      <c r="H11" s="428"/>
      <c r="I11" s="428"/>
      <c r="J11" s="442"/>
      <c r="K11" s="428"/>
      <c r="L11" s="428"/>
      <c r="M11" s="440"/>
      <c r="N11" s="445"/>
      <c r="O11" s="445"/>
      <c r="P11" s="428"/>
      <c r="Q11" s="422"/>
    </row>
    <row r="12" spans="1:19">
      <c r="A12" s="1">
        <v>1</v>
      </c>
      <c r="B12" s="1">
        <v>2</v>
      </c>
      <c r="C12" s="1">
        <v>3</v>
      </c>
      <c r="D12" s="1">
        <v>4</v>
      </c>
      <c r="E12" s="1">
        <v>5</v>
      </c>
      <c r="F12" s="1">
        <v>6</v>
      </c>
      <c r="G12" s="1">
        <v>7</v>
      </c>
      <c r="H12" s="1">
        <v>8</v>
      </c>
      <c r="I12" s="1">
        <v>9</v>
      </c>
      <c r="J12" s="392">
        <v>10</v>
      </c>
      <c r="K12" s="1">
        <v>11</v>
      </c>
      <c r="L12" s="1">
        <v>12</v>
      </c>
      <c r="M12" s="392">
        <v>13</v>
      </c>
      <c r="N12" s="1">
        <v>14</v>
      </c>
      <c r="O12" s="1">
        <v>15</v>
      </c>
      <c r="P12" s="1">
        <v>16</v>
      </c>
      <c r="Q12" s="1">
        <v>16</v>
      </c>
    </row>
    <row r="13" spans="1:19" s="22" customFormat="1" ht="23.25" customHeight="1">
      <c r="A13" s="20"/>
      <c r="B13" s="20" t="s">
        <v>46</v>
      </c>
      <c r="C13" s="20"/>
      <c r="D13" s="20"/>
      <c r="E13" s="20"/>
      <c r="F13" s="20"/>
      <c r="G13" s="20"/>
      <c r="H13" s="20">
        <f t="shared" ref="H13:O13" si="0">SUM(H14:H443)</f>
        <v>0</v>
      </c>
      <c r="I13" s="317">
        <f t="shared" si="0"/>
        <v>7105295</v>
      </c>
      <c r="J13" s="393">
        <f t="shared" si="0"/>
        <v>6310911</v>
      </c>
      <c r="K13" s="317">
        <f t="shared" si="0"/>
        <v>99368</v>
      </c>
      <c r="L13" s="317">
        <f t="shared" si="0"/>
        <v>89468</v>
      </c>
      <c r="M13" s="393">
        <f t="shared" si="0"/>
        <v>6649400.4999999981</v>
      </c>
      <c r="N13" s="317">
        <f t="shared" si="0"/>
        <v>411314.7</v>
      </c>
      <c r="O13" s="317">
        <f t="shared" si="0"/>
        <v>0</v>
      </c>
      <c r="P13" s="20"/>
      <c r="Q13" s="20"/>
    </row>
    <row r="14" spans="1:19" ht="39" customHeight="1">
      <c r="A14" s="24" t="s">
        <v>23</v>
      </c>
      <c r="B14" s="25" t="s">
        <v>76</v>
      </c>
      <c r="C14" s="1"/>
      <c r="D14" s="1"/>
      <c r="E14" s="1"/>
      <c r="F14" s="1"/>
      <c r="G14" s="1"/>
      <c r="H14" s="1"/>
      <c r="I14" s="39"/>
      <c r="J14" s="394"/>
      <c r="K14" s="39"/>
      <c r="L14" s="39"/>
      <c r="M14" s="396"/>
      <c r="N14" s="318"/>
      <c r="O14" s="318"/>
      <c r="P14" s="1"/>
      <c r="Q14" s="1"/>
    </row>
    <row r="15" spans="1:19" ht="63.75" customHeight="1">
      <c r="A15" s="26">
        <v>1</v>
      </c>
      <c r="B15" s="27" t="s">
        <v>77</v>
      </c>
      <c r="C15" s="1"/>
      <c r="D15" s="1"/>
      <c r="E15" s="1"/>
      <c r="F15" s="1"/>
      <c r="G15" s="1"/>
      <c r="H15" s="1"/>
      <c r="I15" s="39"/>
      <c r="J15" s="394"/>
      <c r="K15" s="39"/>
      <c r="L15" s="39"/>
      <c r="M15" s="396"/>
      <c r="N15" s="318"/>
      <c r="O15" s="318"/>
      <c r="P15" s="1"/>
      <c r="Q15" s="1"/>
      <c r="S15" s="28">
        <f>SUM(M16:M26)</f>
        <v>900000</v>
      </c>
    </row>
    <row r="16" spans="1:19" ht="68.25" customHeight="1">
      <c r="A16" s="55" t="s">
        <v>92</v>
      </c>
      <c r="B16" s="56" t="s">
        <v>168</v>
      </c>
      <c r="C16" s="1" t="s">
        <v>24</v>
      </c>
      <c r="D16" s="1" t="s">
        <v>114</v>
      </c>
      <c r="E16" s="1"/>
      <c r="F16" s="1"/>
      <c r="G16" s="1"/>
      <c r="H16" s="1"/>
      <c r="I16" s="39"/>
      <c r="J16" s="394"/>
      <c r="K16" s="39"/>
      <c r="L16" s="39"/>
      <c r="M16" s="396">
        <v>30883</v>
      </c>
      <c r="N16" s="318"/>
      <c r="O16" s="318"/>
      <c r="P16" s="1"/>
      <c r="Q16" s="1" t="s">
        <v>719</v>
      </c>
    </row>
    <row r="17" spans="1:21" ht="117" customHeight="1">
      <c r="A17" s="55" t="s">
        <v>228</v>
      </c>
      <c r="B17" s="56" t="s">
        <v>169</v>
      </c>
      <c r="C17" s="1" t="s">
        <v>24</v>
      </c>
      <c r="D17" s="1" t="s">
        <v>114</v>
      </c>
      <c r="E17" s="1"/>
      <c r="F17" s="1"/>
      <c r="G17" s="1"/>
      <c r="H17" s="1"/>
      <c r="I17" s="39"/>
      <c r="J17" s="394"/>
      <c r="K17" s="39"/>
      <c r="L17" s="39"/>
      <c r="M17" s="396">
        <v>611521</v>
      </c>
      <c r="N17" s="318">
        <v>363702.7</v>
      </c>
      <c r="O17" s="318"/>
      <c r="P17" s="1"/>
      <c r="Q17" s="1" t="s">
        <v>719</v>
      </c>
    </row>
    <row r="18" spans="1:21" ht="78" customHeight="1">
      <c r="A18" s="55" t="s">
        <v>110</v>
      </c>
      <c r="B18" s="56" t="s">
        <v>170</v>
      </c>
      <c r="C18" s="1" t="s">
        <v>24</v>
      </c>
      <c r="D18" s="1" t="s">
        <v>114</v>
      </c>
      <c r="E18" s="1"/>
      <c r="F18" s="1"/>
      <c r="G18" s="1"/>
      <c r="H18" s="1"/>
      <c r="I18" s="39"/>
      <c r="J18" s="394"/>
      <c r="K18" s="39"/>
      <c r="L18" s="39"/>
      <c r="M18" s="396"/>
      <c r="N18" s="318"/>
      <c r="O18" s="318"/>
      <c r="P18" s="1"/>
      <c r="Q18" s="1" t="s">
        <v>2406</v>
      </c>
    </row>
    <row r="19" spans="1:21" ht="60.75" customHeight="1">
      <c r="A19" s="55" t="s">
        <v>949</v>
      </c>
      <c r="B19" s="56" t="s">
        <v>177</v>
      </c>
      <c r="C19" s="1" t="s">
        <v>24</v>
      </c>
      <c r="D19" s="1" t="s">
        <v>114</v>
      </c>
      <c r="E19" s="1"/>
      <c r="F19" s="1"/>
      <c r="G19" s="1"/>
      <c r="H19" s="1"/>
      <c r="I19" s="39"/>
      <c r="J19" s="394"/>
      <c r="K19" s="39"/>
      <c r="L19" s="39"/>
      <c r="M19" s="396"/>
      <c r="N19" s="319"/>
      <c r="O19" s="318"/>
      <c r="P19" s="1"/>
      <c r="Q19" s="1" t="s">
        <v>2406</v>
      </c>
    </row>
    <row r="20" spans="1:21" ht="63">
      <c r="A20" s="55" t="s">
        <v>951</v>
      </c>
      <c r="B20" s="56" t="s">
        <v>174</v>
      </c>
      <c r="C20" s="1" t="s">
        <v>24</v>
      </c>
      <c r="D20" s="1"/>
      <c r="E20" s="1"/>
      <c r="F20" s="1"/>
      <c r="G20" s="1"/>
      <c r="H20" s="1"/>
      <c r="I20" s="39"/>
      <c r="J20" s="394"/>
      <c r="K20" s="39"/>
      <c r="L20" s="39"/>
      <c r="M20" s="396">
        <v>89000</v>
      </c>
      <c r="N20" s="318">
        <v>47612</v>
      </c>
      <c r="O20" s="318"/>
      <c r="P20" s="1"/>
      <c r="Q20" s="1" t="s">
        <v>719</v>
      </c>
    </row>
    <row r="21" spans="1:21" ht="63">
      <c r="A21" s="55" t="s">
        <v>953</v>
      </c>
      <c r="B21" s="56" t="s">
        <v>175</v>
      </c>
      <c r="C21" s="1" t="s">
        <v>25</v>
      </c>
      <c r="D21" s="1"/>
      <c r="E21" s="1"/>
      <c r="F21" s="1"/>
      <c r="G21" s="1"/>
      <c r="H21" s="1"/>
      <c r="I21" s="39"/>
      <c r="J21" s="394"/>
      <c r="K21" s="39"/>
      <c r="L21" s="39"/>
      <c r="M21" s="396"/>
      <c r="N21" s="318"/>
      <c r="O21" s="318"/>
      <c r="P21" s="1"/>
      <c r="Q21" s="1" t="s">
        <v>2406</v>
      </c>
    </row>
    <row r="22" spans="1:21" ht="63">
      <c r="A22" s="55" t="s">
        <v>955</v>
      </c>
      <c r="B22" s="56" t="s">
        <v>176</v>
      </c>
      <c r="C22" s="1" t="s">
        <v>25</v>
      </c>
      <c r="D22" s="1"/>
      <c r="E22" s="1"/>
      <c r="F22" s="1"/>
      <c r="G22" s="1"/>
      <c r="H22" s="1"/>
      <c r="I22" s="39"/>
      <c r="J22" s="394"/>
      <c r="K22" s="39"/>
      <c r="L22" s="39"/>
      <c r="M22" s="396"/>
      <c r="N22" s="318"/>
      <c r="O22" s="318"/>
      <c r="P22" s="1"/>
      <c r="Q22" s="1" t="s">
        <v>2406</v>
      </c>
    </row>
    <row r="23" spans="1:21" ht="60.75" customHeight="1">
      <c r="A23" s="55" t="s">
        <v>958</v>
      </c>
      <c r="B23" s="35" t="s">
        <v>94</v>
      </c>
      <c r="C23" s="36" t="s">
        <v>24</v>
      </c>
      <c r="D23" s="1" t="s">
        <v>114</v>
      </c>
      <c r="E23" s="37">
        <v>2023</v>
      </c>
      <c r="F23" s="37">
        <v>2026</v>
      </c>
      <c r="G23" s="1"/>
      <c r="H23" s="38" t="s">
        <v>148</v>
      </c>
      <c r="I23" s="39">
        <v>195000</v>
      </c>
      <c r="J23" s="394">
        <v>145000</v>
      </c>
      <c r="K23" s="39"/>
      <c r="L23" s="39"/>
      <c r="M23" s="396">
        <v>58596</v>
      </c>
      <c r="N23" s="318"/>
      <c r="O23" s="318"/>
      <c r="P23" s="1"/>
      <c r="Q23" s="1" t="s">
        <v>719</v>
      </c>
      <c r="T23" s="28">
        <f>M23-41404</f>
        <v>17192</v>
      </c>
    </row>
    <row r="24" spans="1:21" ht="78.75" customHeight="1">
      <c r="A24" s="55" t="s">
        <v>960</v>
      </c>
      <c r="B24" s="35" t="s">
        <v>171</v>
      </c>
      <c r="C24" s="36" t="s">
        <v>24</v>
      </c>
      <c r="D24" s="1" t="s">
        <v>114</v>
      </c>
      <c r="E24" s="37"/>
      <c r="F24" s="37"/>
      <c r="G24" s="1"/>
      <c r="H24" s="38" t="s">
        <v>249</v>
      </c>
      <c r="I24" s="39">
        <v>200000</v>
      </c>
      <c r="J24" s="394">
        <v>200000</v>
      </c>
      <c r="K24" s="39"/>
      <c r="L24" s="39"/>
      <c r="M24" s="396">
        <v>100000</v>
      </c>
      <c r="N24" s="318"/>
      <c r="O24" s="318"/>
      <c r="P24" s="1"/>
      <c r="Q24" s="1" t="s">
        <v>719</v>
      </c>
    </row>
    <row r="25" spans="1:21" ht="55.5" customHeight="1">
      <c r="A25" s="55" t="s">
        <v>962</v>
      </c>
      <c r="B25" s="35" t="s">
        <v>172</v>
      </c>
      <c r="C25" s="36" t="s">
        <v>24</v>
      </c>
      <c r="D25" s="1" t="s">
        <v>114</v>
      </c>
      <c r="E25" s="37"/>
      <c r="F25" s="37"/>
      <c r="G25" s="1"/>
      <c r="H25" s="38"/>
      <c r="I25" s="39">
        <v>702000</v>
      </c>
      <c r="J25" s="394">
        <v>702000</v>
      </c>
      <c r="K25" s="39"/>
      <c r="L25" s="39"/>
      <c r="M25" s="394">
        <v>5000</v>
      </c>
      <c r="N25" s="318"/>
      <c r="O25" s="318"/>
      <c r="P25" s="1"/>
      <c r="Q25" s="1" t="s">
        <v>355</v>
      </c>
    </row>
    <row r="26" spans="1:21" ht="47.25">
      <c r="A26" s="55" t="s">
        <v>964</v>
      </c>
      <c r="B26" s="35" t="s">
        <v>173</v>
      </c>
      <c r="C26" s="36" t="s">
        <v>24</v>
      </c>
      <c r="D26" s="1" t="s">
        <v>114</v>
      </c>
      <c r="E26" s="37"/>
      <c r="F26" s="37"/>
      <c r="G26" s="1"/>
      <c r="H26" s="38"/>
      <c r="I26" s="39">
        <v>790000</v>
      </c>
      <c r="J26" s="394">
        <v>790000</v>
      </c>
      <c r="K26" s="39"/>
      <c r="L26" s="39"/>
      <c r="M26" s="394">
        <v>5000</v>
      </c>
      <c r="N26" s="318"/>
      <c r="O26" s="318"/>
      <c r="P26" s="1"/>
      <c r="Q26" s="1" t="s">
        <v>355</v>
      </c>
      <c r="S26" s="28">
        <f>SUM(M16:M26)</f>
        <v>900000</v>
      </c>
      <c r="T26" s="23" t="s">
        <v>798</v>
      </c>
    </row>
    <row r="27" spans="1:21" ht="31.5">
      <c r="A27" s="26" t="s">
        <v>187</v>
      </c>
      <c r="B27" s="27" t="s">
        <v>78</v>
      </c>
      <c r="C27" s="1"/>
      <c r="D27" s="1"/>
      <c r="E27" s="1"/>
      <c r="F27" s="1"/>
      <c r="G27" s="1"/>
      <c r="H27" s="1"/>
      <c r="I27" s="39"/>
      <c r="J27" s="394"/>
      <c r="K27" s="39"/>
      <c r="L27" s="39"/>
      <c r="M27" s="396"/>
      <c r="N27" s="318"/>
      <c r="O27" s="318"/>
      <c r="P27" s="1"/>
      <c r="Q27" s="1"/>
    </row>
    <row r="28" spans="1:21" ht="42.75" customHeight="1">
      <c r="A28" s="1"/>
      <c r="B28" s="35" t="s">
        <v>714</v>
      </c>
      <c r="C28" s="1"/>
      <c r="D28" s="1"/>
      <c r="E28" s="1"/>
      <c r="F28" s="1"/>
      <c r="G28" s="1" t="s">
        <v>715</v>
      </c>
      <c r="H28" s="1"/>
      <c r="I28" s="39">
        <v>469000</v>
      </c>
      <c r="J28" s="394"/>
      <c r="K28" s="39"/>
      <c r="L28" s="39"/>
      <c r="M28" s="396"/>
      <c r="N28" s="318"/>
      <c r="O28" s="318"/>
      <c r="P28" s="1"/>
      <c r="Q28" s="1" t="s">
        <v>711</v>
      </c>
    </row>
    <row r="29" spans="1:21" ht="31.5">
      <c r="A29" s="20" t="s">
        <v>24</v>
      </c>
      <c r="B29" s="29" t="s">
        <v>294</v>
      </c>
      <c r="C29" s="1"/>
      <c r="D29" s="1"/>
      <c r="E29" s="1"/>
      <c r="F29" s="1"/>
      <c r="G29" s="1"/>
      <c r="H29" s="1"/>
      <c r="I29" s="39"/>
      <c r="J29" s="394"/>
      <c r="K29" s="39"/>
      <c r="L29" s="39"/>
      <c r="M29" s="396"/>
      <c r="N29" s="318"/>
      <c r="O29" s="318"/>
      <c r="P29" s="1"/>
      <c r="Q29" s="1"/>
      <c r="S29" s="28">
        <v>5602050</v>
      </c>
      <c r="T29" s="23" t="s">
        <v>799</v>
      </c>
    </row>
    <row r="30" spans="1:21" s="22" customFormat="1">
      <c r="A30" s="20" t="s">
        <v>19</v>
      </c>
      <c r="B30" s="29" t="s">
        <v>807</v>
      </c>
      <c r="C30" s="20"/>
      <c r="D30" s="20"/>
      <c r="E30" s="20"/>
      <c r="F30" s="20"/>
      <c r="G30" s="20"/>
      <c r="H30" s="20"/>
      <c r="I30" s="317"/>
      <c r="J30" s="393"/>
      <c r="K30" s="317"/>
      <c r="L30" s="317"/>
      <c r="M30" s="395">
        <f>S29*10%</f>
        <v>560205</v>
      </c>
      <c r="N30" s="320"/>
      <c r="O30" s="320"/>
      <c r="P30" s="20"/>
      <c r="Q30" s="20"/>
      <c r="S30" s="30"/>
    </row>
    <row r="31" spans="1:21" s="22" customFormat="1" ht="42.75" customHeight="1">
      <c r="A31" s="20" t="s">
        <v>21</v>
      </c>
      <c r="B31" s="29" t="s">
        <v>178</v>
      </c>
      <c r="C31" s="20"/>
      <c r="D31" s="20"/>
      <c r="E31" s="20"/>
      <c r="F31" s="20"/>
      <c r="G31" s="20"/>
      <c r="H31" s="20"/>
      <c r="I31" s="317"/>
      <c r="J31" s="393"/>
      <c r="K31" s="317"/>
      <c r="L31" s="317"/>
      <c r="M31" s="393"/>
      <c r="N31" s="320"/>
      <c r="O31" s="320"/>
      <c r="P31" s="20"/>
      <c r="Q31" s="20"/>
      <c r="S31" s="30">
        <f>SUM(M32:M443)+M30</f>
        <v>5749400.4999999991</v>
      </c>
      <c r="U31" s="30">
        <f>S31-S29</f>
        <v>147350.49999999907</v>
      </c>
    </row>
    <row r="32" spans="1:21">
      <c r="A32" s="1">
        <v>1</v>
      </c>
      <c r="B32" s="35" t="s">
        <v>179</v>
      </c>
      <c r="C32" s="1"/>
      <c r="D32" s="1"/>
      <c r="E32" s="1"/>
      <c r="F32" s="1"/>
      <c r="G32" s="1"/>
      <c r="H32" s="1"/>
      <c r="I32" s="39"/>
      <c r="J32" s="394"/>
      <c r="K32" s="39"/>
      <c r="L32" s="39"/>
      <c r="M32" s="396">
        <v>160381.0728730635</v>
      </c>
      <c r="N32" s="318"/>
      <c r="O32" s="318"/>
      <c r="P32" s="1"/>
      <c r="Q32" s="1"/>
    </row>
    <row r="33" spans="1:22">
      <c r="A33" s="1">
        <v>2</v>
      </c>
      <c r="B33" s="35" t="s">
        <v>180</v>
      </c>
      <c r="C33" s="1"/>
      <c r="D33" s="1"/>
      <c r="E33" s="1"/>
      <c r="F33" s="1"/>
      <c r="G33" s="1"/>
      <c r="H33" s="1"/>
      <c r="I33" s="39"/>
      <c r="J33" s="394"/>
      <c r="K33" s="39"/>
      <c r="L33" s="39"/>
      <c r="M33" s="396">
        <v>195168.93611496786</v>
      </c>
      <c r="N33" s="318"/>
      <c r="O33" s="318"/>
      <c r="P33" s="1"/>
      <c r="Q33" s="1"/>
    </row>
    <row r="34" spans="1:22">
      <c r="A34" s="1">
        <v>3</v>
      </c>
      <c r="B34" s="35" t="s">
        <v>113</v>
      </c>
      <c r="C34" s="1"/>
      <c r="D34" s="1"/>
      <c r="E34" s="1"/>
      <c r="F34" s="1"/>
      <c r="G34" s="1"/>
      <c r="H34" s="1"/>
      <c r="I34" s="39"/>
      <c r="J34" s="394"/>
      <c r="K34" s="39"/>
      <c r="L34" s="39"/>
      <c r="M34" s="396">
        <v>188004.34553145463</v>
      </c>
      <c r="N34" s="318"/>
      <c r="O34" s="318"/>
      <c r="P34" s="1"/>
      <c r="Q34" s="1"/>
    </row>
    <row r="35" spans="1:22">
      <c r="A35" s="1">
        <v>4</v>
      </c>
      <c r="B35" s="35" t="s">
        <v>120</v>
      </c>
      <c r="C35" s="1"/>
      <c r="D35" s="1"/>
      <c r="E35" s="1"/>
      <c r="F35" s="1"/>
      <c r="G35" s="1"/>
      <c r="H35" s="1"/>
      <c r="I35" s="39"/>
      <c r="J35" s="394"/>
      <c r="K35" s="39"/>
      <c r="L35" s="39"/>
      <c r="M35" s="396">
        <v>164530.0037707529</v>
      </c>
      <c r="N35" s="318"/>
      <c r="O35" s="318"/>
      <c r="P35" s="1"/>
      <c r="Q35" s="1"/>
    </row>
    <row r="36" spans="1:22" ht="25.5" customHeight="1">
      <c r="A36" s="1">
        <v>5</v>
      </c>
      <c r="B36" s="35" t="s">
        <v>181</v>
      </c>
      <c r="C36" s="1"/>
      <c r="D36" s="1"/>
      <c r="E36" s="1"/>
      <c r="F36" s="1"/>
      <c r="G36" s="1"/>
      <c r="H36" s="1"/>
      <c r="I36" s="39"/>
      <c r="J36" s="394"/>
      <c r="K36" s="39"/>
      <c r="L36" s="39"/>
      <c r="M36" s="396">
        <v>123758.81548174963</v>
      </c>
      <c r="N36" s="318"/>
      <c r="O36" s="318"/>
      <c r="P36" s="1"/>
      <c r="Q36" s="1"/>
    </row>
    <row r="37" spans="1:22">
      <c r="A37" s="1">
        <v>6</v>
      </c>
      <c r="B37" s="35" t="s">
        <v>182</v>
      </c>
      <c r="C37" s="1"/>
      <c r="D37" s="1"/>
      <c r="E37" s="1"/>
      <c r="F37" s="1"/>
      <c r="G37" s="1"/>
      <c r="H37" s="1"/>
      <c r="I37" s="39"/>
      <c r="J37" s="394"/>
      <c r="K37" s="39"/>
      <c r="L37" s="39"/>
      <c r="M37" s="396">
        <v>160710.26567295444</v>
      </c>
      <c r="N37" s="318"/>
      <c r="O37" s="318"/>
      <c r="P37" s="1"/>
      <c r="Q37" s="1"/>
    </row>
    <row r="38" spans="1:22">
      <c r="A38" s="1">
        <v>7</v>
      </c>
      <c r="B38" s="35" t="s">
        <v>183</v>
      </c>
      <c r="C38" s="1"/>
      <c r="D38" s="1"/>
      <c r="E38" s="1"/>
      <c r="F38" s="1"/>
      <c r="G38" s="1"/>
      <c r="H38" s="1"/>
      <c r="I38" s="39"/>
      <c r="J38" s="394"/>
      <c r="K38" s="39"/>
      <c r="L38" s="39"/>
      <c r="M38" s="396">
        <v>154627.72494403063</v>
      </c>
      <c r="N38" s="318"/>
      <c r="O38" s="318"/>
      <c r="P38" s="1"/>
      <c r="Q38" s="1"/>
    </row>
    <row r="39" spans="1:22">
      <c r="A39" s="1">
        <v>8</v>
      </c>
      <c r="B39" s="35" t="s">
        <v>184</v>
      </c>
      <c r="C39" s="1"/>
      <c r="D39" s="1"/>
      <c r="E39" s="1"/>
      <c r="F39" s="1"/>
      <c r="G39" s="1"/>
      <c r="H39" s="1"/>
      <c r="I39" s="39"/>
      <c r="J39" s="394"/>
      <c r="K39" s="39"/>
      <c r="L39" s="39"/>
      <c r="M39" s="396">
        <v>140812.92148396483</v>
      </c>
      <c r="N39" s="318"/>
      <c r="O39" s="318"/>
      <c r="P39" s="1"/>
      <c r="Q39" s="1"/>
    </row>
    <row r="40" spans="1:22">
      <c r="A40" s="1">
        <v>9</v>
      </c>
      <c r="B40" s="35" t="s">
        <v>112</v>
      </c>
      <c r="C40" s="1"/>
      <c r="D40" s="1"/>
      <c r="E40" s="1"/>
      <c r="F40" s="1"/>
      <c r="G40" s="1"/>
      <c r="H40" s="1"/>
      <c r="I40" s="39"/>
      <c r="J40" s="394"/>
      <c r="K40" s="39"/>
      <c r="L40" s="39"/>
      <c r="M40" s="396">
        <v>173161.41826262523</v>
      </c>
      <c r="N40" s="318"/>
      <c r="O40" s="318"/>
      <c r="P40" s="1"/>
      <c r="Q40" s="1"/>
    </row>
    <row r="41" spans="1:22">
      <c r="A41" s="1">
        <v>10</v>
      </c>
      <c r="B41" s="35" t="s">
        <v>185</v>
      </c>
      <c r="C41" s="1"/>
      <c r="D41" s="1"/>
      <c r="E41" s="1"/>
      <c r="F41" s="1"/>
      <c r="G41" s="1"/>
      <c r="H41" s="1"/>
      <c r="I41" s="39"/>
      <c r="J41" s="394"/>
      <c r="K41" s="39"/>
      <c r="L41" s="39"/>
      <c r="M41" s="396">
        <v>51397.995864435725</v>
      </c>
      <c r="N41" s="318"/>
      <c r="O41" s="318"/>
      <c r="P41" s="1"/>
      <c r="Q41" s="1"/>
      <c r="S41" s="28">
        <f>M41+M40+M39+M38+M37+M36+M32</f>
        <v>964850.21458282403</v>
      </c>
      <c r="V41" s="23">
        <f>(S31-M30)*0.3</f>
        <v>1556758.6499999997</v>
      </c>
    </row>
    <row r="42" spans="1:22" s="33" customFormat="1" ht="31.5" customHeight="1">
      <c r="A42" s="26" t="s">
        <v>43</v>
      </c>
      <c r="B42" s="27" t="s">
        <v>20</v>
      </c>
      <c r="C42" s="31"/>
      <c r="D42" s="31"/>
      <c r="E42" s="32"/>
      <c r="F42" s="32"/>
      <c r="G42" s="27"/>
      <c r="H42" s="32"/>
      <c r="I42" s="320"/>
      <c r="J42" s="395"/>
      <c r="K42" s="320"/>
      <c r="L42" s="320"/>
      <c r="M42" s="396"/>
      <c r="N42" s="318"/>
      <c r="O42" s="318"/>
      <c r="P42" s="31"/>
      <c r="Q42" s="31"/>
    </row>
    <row r="43" spans="1:22" s="33" customFormat="1" ht="74.25" customHeight="1">
      <c r="A43" s="26" t="s">
        <v>63</v>
      </c>
      <c r="B43" s="27" t="s">
        <v>800</v>
      </c>
      <c r="C43" s="31"/>
      <c r="D43" s="31"/>
      <c r="E43" s="32"/>
      <c r="F43" s="32"/>
      <c r="G43" s="27"/>
      <c r="H43" s="32"/>
      <c r="I43" s="320"/>
      <c r="J43" s="395"/>
      <c r="K43" s="320"/>
      <c r="L43" s="320"/>
      <c r="M43" s="396"/>
      <c r="N43" s="318"/>
      <c r="O43" s="318"/>
      <c r="P43" s="31"/>
      <c r="Q43" s="31"/>
      <c r="S43" s="33">
        <f>4866846*0.3</f>
        <v>1460053.8</v>
      </c>
    </row>
    <row r="44" spans="1:22" s="40" customFormat="1" ht="56.25" customHeight="1">
      <c r="A44" s="41">
        <v>1</v>
      </c>
      <c r="B44" s="34" t="s">
        <v>806</v>
      </c>
      <c r="C44" s="36"/>
      <c r="D44" s="36"/>
      <c r="E44" s="42"/>
      <c r="F44" s="42"/>
      <c r="G44" s="34"/>
      <c r="H44" s="34" t="s">
        <v>271</v>
      </c>
      <c r="I44" s="321"/>
      <c r="J44" s="396"/>
      <c r="K44" s="318"/>
      <c r="L44" s="318"/>
      <c r="M44" s="396">
        <v>340720</v>
      </c>
      <c r="N44" s="318"/>
      <c r="O44" s="318"/>
      <c r="P44" s="36"/>
      <c r="Q44" s="36"/>
    </row>
    <row r="45" spans="1:22" s="40" customFormat="1" ht="52.5" customHeight="1">
      <c r="A45" s="41">
        <v>2</v>
      </c>
      <c r="B45" s="34" t="s">
        <v>804</v>
      </c>
      <c r="C45" s="36"/>
      <c r="D45" s="36"/>
      <c r="E45" s="42"/>
      <c r="F45" s="42"/>
      <c r="G45" s="34"/>
      <c r="H45" s="42"/>
      <c r="I45" s="318"/>
      <c r="J45" s="396"/>
      <c r="K45" s="318"/>
      <c r="L45" s="318"/>
      <c r="M45" s="396">
        <v>94048</v>
      </c>
      <c r="N45" s="318"/>
      <c r="O45" s="318"/>
      <c r="P45" s="36"/>
      <c r="Q45" s="36"/>
    </row>
    <row r="46" spans="1:22" s="33" customFormat="1" ht="75" customHeight="1">
      <c r="A46" s="41">
        <v>3</v>
      </c>
      <c r="B46" s="34" t="s">
        <v>802</v>
      </c>
      <c r="C46" s="31"/>
      <c r="D46" s="31"/>
      <c r="E46" s="32"/>
      <c r="F46" s="32"/>
      <c r="G46" s="27"/>
      <c r="H46" s="32"/>
      <c r="I46" s="320"/>
      <c r="J46" s="395"/>
      <c r="K46" s="320"/>
      <c r="L46" s="320"/>
      <c r="M46" s="396">
        <v>500000</v>
      </c>
      <c r="N46" s="318"/>
      <c r="O46" s="318"/>
      <c r="P46" s="31"/>
      <c r="Q46" s="31"/>
    </row>
    <row r="47" spans="1:22" s="33" customFormat="1" ht="93" customHeight="1">
      <c r="A47" s="41">
        <v>4</v>
      </c>
      <c r="B47" s="34" t="s">
        <v>805</v>
      </c>
      <c r="C47" s="31"/>
      <c r="D47" s="31"/>
      <c r="E47" s="32"/>
      <c r="F47" s="32"/>
      <c r="G47" s="27"/>
      <c r="H47" s="32"/>
      <c r="I47" s="320"/>
      <c r="J47" s="395"/>
      <c r="K47" s="320"/>
      <c r="L47" s="320"/>
      <c r="M47" s="396">
        <v>62750</v>
      </c>
      <c r="N47" s="318"/>
      <c r="O47" s="318"/>
      <c r="P47" s="31"/>
      <c r="Q47" s="31"/>
    </row>
    <row r="48" spans="1:22" s="40" customFormat="1" ht="31.5" customHeight="1">
      <c r="A48" s="41">
        <v>5</v>
      </c>
      <c r="B48" s="34" t="s">
        <v>801</v>
      </c>
      <c r="C48" s="36"/>
      <c r="D48" s="36"/>
      <c r="E48" s="42"/>
      <c r="F48" s="42"/>
      <c r="G48" s="34"/>
      <c r="H48" s="42"/>
      <c r="I48" s="318"/>
      <c r="J48" s="396"/>
      <c r="K48" s="318"/>
      <c r="L48" s="318"/>
      <c r="M48" s="396">
        <v>17000</v>
      </c>
      <c r="N48" s="318"/>
      <c r="O48" s="318"/>
      <c r="P48" s="36"/>
      <c r="Q48" s="36"/>
    </row>
    <row r="49" spans="1:17" s="33" customFormat="1" ht="31.5" customHeight="1">
      <c r="A49" s="26" t="s">
        <v>64</v>
      </c>
      <c r="B49" s="27" t="s">
        <v>828</v>
      </c>
      <c r="C49" s="31"/>
      <c r="D49" s="31"/>
      <c r="E49" s="32"/>
      <c r="F49" s="32"/>
      <c r="G49" s="27"/>
      <c r="H49" s="32"/>
      <c r="I49" s="320"/>
      <c r="J49" s="395"/>
      <c r="K49" s="320"/>
      <c r="L49" s="320"/>
      <c r="M49" s="396"/>
      <c r="N49" s="318"/>
      <c r="O49" s="318"/>
      <c r="P49" s="31"/>
      <c r="Q49" s="31"/>
    </row>
    <row r="50" spans="1:17" s="60" customFormat="1">
      <c r="A50" s="20" t="s">
        <v>85</v>
      </c>
      <c r="B50" s="29" t="s">
        <v>188</v>
      </c>
      <c r="C50" s="57"/>
      <c r="D50" s="57"/>
      <c r="E50" s="59"/>
      <c r="F50" s="59"/>
      <c r="G50" s="58"/>
      <c r="H50" s="59"/>
      <c r="I50" s="322"/>
      <c r="J50" s="397"/>
      <c r="K50" s="322"/>
      <c r="L50" s="322"/>
      <c r="M50" s="404"/>
      <c r="N50" s="318"/>
      <c r="O50" s="318"/>
      <c r="P50" s="57"/>
      <c r="Q50" s="57"/>
    </row>
    <row r="51" spans="1:17" s="33" customFormat="1" ht="47.25">
      <c r="A51" s="26" t="s">
        <v>186</v>
      </c>
      <c r="B51" s="27" t="s">
        <v>77</v>
      </c>
      <c r="C51" s="31"/>
      <c r="D51" s="31"/>
      <c r="E51" s="32"/>
      <c r="F51" s="32"/>
      <c r="G51" s="27"/>
      <c r="H51" s="32"/>
      <c r="I51" s="320"/>
      <c r="J51" s="395"/>
      <c r="K51" s="320"/>
      <c r="L51" s="320"/>
      <c r="M51" s="404"/>
      <c r="N51" s="318"/>
      <c r="O51" s="318"/>
      <c r="P51" s="31"/>
      <c r="Q51" s="31"/>
    </row>
    <row r="52" spans="1:17" s="40" customFormat="1" ht="64.5" customHeight="1">
      <c r="A52" s="1">
        <v>1</v>
      </c>
      <c r="B52" s="35" t="s">
        <v>190</v>
      </c>
      <c r="C52" s="36" t="s">
        <v>25</v>
      </c>
      <c r="D52" s="1" t="s">
        <v>115</v>
      </c>
      <c r="E52" s="37">
        <v>2024</v>
      </c>
      <c r="F52" s="37">
        <v>2026</v>
      </c>
      <c r="G52" s="1" t="s">
        <v>289</v>
      </c>
      <c r="H52" s="38" t="s">
        <v>288</v>
      </c>
      <c r="I52" s="39">
        <v>10500</v>
      </c>
      <c r="J52" s="394">
        <v>10500</v>
      </c>
      <c r="K52" s="318">
        <v>10000</v>
      </c>
      <c r="L52" s="318">
        <v>10000</v>
      </c>
      <c r="M52" s="396">
        <v>500</v>
      </c>
      <c r="N52" s="318"/>
      <c r="O52" s="318"/>
      <c r="P52" s="36"/>
      <c r="Q52" s="36" t="s">
        <v>299</v>
      </c>
    </row>
    <row r="53" spans="1:17" s="33" customFormat="1" ht="31.5">
      <c r="A53" s="26" t="s">
        <v>187</v>
      </c>
      <c r="B53" s="27" t="s">
        <v>78</v>
      </c>
      <c r="C53" s="31"/>
      <c r="D53" s="31"/>
      <c r="E53" s="32"/>
      <c r="F53" s="32"/>
      <c r="G53" s="27"/>
      <c r="H53" s="32"/>
      <c r="I53" s="320"/>
      <c r="J53" s="395"/>
      <c r="K53" s="320"/>
      <c r="L53" s="320"/>
      <c r="M53" s="404"/>
      <c r="N53" s="320"/>
      <c r="O53" s="320"/>
      <c r="P53" s="31"/>
      <c r="Q53" s="31"/>
    </row>
    <row r="54" spans="1:17" s="33" customFormat="1" ht="47.25">
      <c r="A54" s="26" t="s">
        <v>60</v>
      </c>
      <c r="B54" s="27" t="s">
        <v>79</v>
      </c>
      <c r="C54" s="31"/>
      <c r="D54" s="31"/>
      <c r="E54" s="32"/>
      <c r="F54" s="32"/>
      <c r="G54" s="27"/>
      <c r="H54" s="32"/>
      <c r="I54" s="320"/>
      <c r="J54" s="395"/>
      <c r="K54" s="320"/>
      <c r="L54" s="320"/>
      <c r="M54" s="395"/>
      <c r="N54" s="320"/>
      <c r="O54" s="320"/>
      <c r="P54" s="31"/>
      <c r="Q54" s="31"/>
    </row>
    <row r="55" spans="1:17" s="40" customFormat="1" ht="60.75" customHeight="1">
      <c r="A55" s="1">
        <v>1</v>
      </c>
      <c r="B55" s="35" t="s">
        <v>191</v>
      </c>
      <c r="C55" s="36" t="s">
        <v>25</v>
      </c>
      <c r="D55" s="1"/>
      <c r="E55" s="37"/>
      <c r="F55" s="37"/>
      <c r="G55" s="1"/>
      <c r="H55" s="38" t="s">
        <v>250</v>
      </c>
      <c r="I55" s="39">
        <v>9600</v>
      </c>
      <c r="J55" s="394">
        <v>9600</v>
      </c>
      <c r="K55" s="318">
        <v>500</v>
      </c>
      <c r="L55" s="318">
        <v>500</v>
      </c>
      <c r="M55" s="396">
        <v>9100</v>
      </c>
      <c r="N55" s="318"/>
      <c r="O55" s="318"/>
      <c r="P55" s="36"/>
      <c r="Q55" s="36" t="s">
        <v>299</v>
      </c>
    </row>
    <row r="56" spans="1:17" s="40" customFormat="1" ht="47.25">
      <c r="A56" s="41">
        <v>2</v>
      </c>
      <c r="B56" s="34" t="s">
        <v>720</v>
      </c>
      <c r="C56" s="36" t="s">
        <v>25</v>
      </c>
      <c r="D56" s="36" t="s">
        <v>490</v>
      </c>
      <c r="E56" s="42">
        <v>2026</v>
      </c>
      <c r="F56" s="42">
        <v>2028</v>
      </c>
      <c r="G56" s="34" t="s">
        <v>721</v>
      </c>
      <c r="H56" s="42"/>
      <c r="I56" s="318">
        <v>14900</v>
      </c>
      <c r="J56" s="396">
        <f>I56</f>
        <v>14900</v>
      </c>
      <c r="K56" s="318"/>
      <c r="L56" s="318"/>
      <c r="M56" s="396">
        <f>J56</f>
        <v>14900</v>
      </c>
      <c r="N56" s="318"/>
      <c r="O56" s="318"/>
      <c r="P56" s="360"/>
      <c r="Q56" s="360" t="s">
        <v>728</v>
      </c>
    </row>
    <row r="57" spans="1:17" s="40" customFormat="1" ht="57.75" customHeight="1">
      <c r="A57" s="1">
        <v>3</v>
      </c>
      <c r="B57" s="34" t="s">
        <v>505</v>
      </c>
      <c r="C57" s="36" t="s">
        <v>25</v>
      </c>
      <c r="D57" s="36" t="s">
        <v>121</v>
      </c>
      <c r="E57" s="42">
        <v>2026</v>
      </c>
      <c r="F57" s="42">
        <v>2030</v>
      </c>
      <c r="G57" s="34" t="s">
        <v>514</v>
      </c>
      <c r="H57" s="42"/>
      <c r="I57" s="318">
        <v>25000</v>
      </c>
      <c r="J57" s="396">
        <f>I57</f>
        <v>25000</v>
      </c>
      <c r="K57" s="318"/>
      <c r="L57" s="318"/>
      <c r="M57" s="396">
        <f>J57</f>
        <v>25000</v>
      </c>
      <c r="N57" s="318"/>
      <c r="O57" s="318"/>
      <c r="P57" s="360"/>
      <c r="Q57" s="360" t="s">
        <v>728</v>
      </c>
    </row>
    <row r="58" spans="1:17" s="40" customFormat="1" ht="84" customHeight="1">
      <c r="A58" s="1">
        <v>4</v>
      </c>
      <c r="B58" s="34" t="s">
        <v>722</v>
      </c>
      <c r="C58" s="36" t="s">
        <v>25</v>
      </c>
      <c r="D58" s="36" t="s">
        <v>491</v>
      </c>
      <c r="E58" s="42">
        <v>2026</v>
      </c>
      <c r="F58" s="42">
        <v>2028</v>
      </c>
      <c r="G58" s="34" t="s">
        <v>506</v>
      </c>
      <c r="H58" s="42"/>
      <c r="I58" s="61">
        <v>40000</v>
      </c>
      <c r="J58" s="396">
        <f>I58</f>
        <v>40000</v>
      </c>
      <c r="K58" s="318"/>
      <c r="L58" s="318"/>
      <c r="M58" s="396">
        <f>J58</f>
        <v>40000</v>
      </c>
      <c r="N58" s="318"/>
      <c r="O58" s="318"/>
      <c r="P58" s="360"/>
      <c r="Q58" s="360" t="s">
        <v>728</v>
      </c>
    </row>
    <row r="59" spans="1:17" s="40" customFormat="1" ht="43.5" customHeight="1">
      <c r="A59" s="41">
        <v>5</v>
      </c>
      <c r="B59" s="34" t="s">
        <v>504</v>
      </c>
      <c r="C59" s="36" t="s">
        <v>24</v>
      </c>
      <c r="D59" s="36" t="s">
        <v>486</v>
      </c>
      <c r="E59" s="42">
        <v>2026</v>
      </c>
      <c r="F59" s="42">
        <v>2030</v>
      </c>
      <c r="G59" s="34" t="s">
        <v>508</v>
      </c>
      <c r="H59" s="42"/>
      <c r="I59" s="318">
        <v>50000</v>
      </c>
      <c r="J59" s="396">
        <f t="shared" ref="J59" si="1">I59</f>
        <v>50000</v>
      </c>
      <c r="K59" s="318"/>
      <c r="L59" s="318"/>
      <c r="M59" s="396">
        <v>50000</v>
      </c>
      <c r="N59" s="318"/>
      <c r="O59" s="318"/>
      <c r="P59" s="360"/>
      <c r="Q59" s="360" t="s">
        <v>728</v>
      </c>
    </row>
    <row r="60" spans="1:17" s="40" customFormat="1" ht="78.75">
      <c r="A60" s="1">
        <v>6</v>
      </c>
      <c r="B60" s="34" t="s">
        <v>492</v>
      </c>
      <c r="C60" s="36" t="s">
        <v>25</v>
      </c>
      <c r="D60" s="36" t="s">
        <v>486</v>
      </c>
      <c r="E60" s="42">
        <v>2026</v>
      </c>
      <c r="F60" s="42">
        <v>2027</v>
      </c>
      <c r="G60" s="34" t="s">
        <v>507</v>
      </c>
      <c r="H60" s="42"/>
      <c r="I60" s="318">
        <v>15000</v>
      </c>
      <c r="J60" s="396">
        <f>I60</f>
        <v>15000</v>
      </c>
      <c r="K60" s="318"/>
      <c r="L60" s="318"/>
      <c r="M60" s="396">
        <f>J60</f>
        <v>15000</v>
      </c>
      <c r="N60" s="318"/>
      <c r="O60" s="318"/>
      <c r="P60" s="360"/>
      <c r="Q60" s="360" t="s">
        <v>728</v>
      </c>
    </row>
    <row r="61" spans="1:17" s="40" customFormat="1" ht="63">
      <c r="A61" s="1">
        <v>7</v>
      </c>
      <c r="B61" s="34" t="s">
        <v>493</v>
      </c>
      <c r="C61" s="36" t="s">
        <v>25</v>
      </c>
      <c r="D61" s="36" t="s">
        <v>111</v>
      </c>
      <c r="E61" s="42">
        <v>2026</v>
      </c>
      <c r="F61" s="42">
        <v>2027</v>
      </c>
      <c r="G61" s="34" t="s">
        <v>508</v>
      </c>
      <c r="H61" s="42"/>
      <c r="I61" s="318">
        <v>9500</v>
      </c>
      <c r="J61" s="396">
        <f>I61</f>
        <v>9500</v>
      </c>
      <c r="K61" s="318"/>
      <c r="L61" s="318"/>
      <c r="M61" s="396">
        <f>J61</f>
        <v>9500</v>
      </c>
      <c r="N61" s="318"/>
      <c r="O61" s="318"/>
      <c r="P61" s="360"/>
      <c r="Q61" s="360" t="s">
        <v>728</v>
      </c>
    </row>
    <row r="62" spans="1:17" s="40" customFormat="1" ht="47.25">
      <c r="A62" s="41">
        <v>8</v>
      </c>
      <c r="B62" s="34" t="s">
        <v>496</v>
      </c>
      <c r="C62" s="36" t="s">
        <v>25</v>
      </c>
      <c r="D62" s="36" t="s">
        <v>497</v>
      </c>
      <c r="E62" s="42">
        <v>2027</v>
      </c>
      <c r="F62" s="42">
        <v>2029</v>
      </c>
      <c r="G62" s="34" t="s">
        <v>510</v>
      </c>
      <c r="H62" s="42"/>
      <c r="I62" s="61">
        <v>12000</v>
      </c>
      <c r="J62" s="396">
        <v>12000</v>
      </c>
      <c r="K62" s="318"/>
      <c r="L62" s="318"/>
      <c r="M62" s="405">
        <v>12000</v>
      </c>
      <c r="N62" s="318"/>
      <c r="O62" s="318"/>
      <c r="P62" s="360"/>
      <c r="Q62" s="360" t="s">
        <v>728</v>
      </c>
    </row>
    <row r="63" spans="1:17" s="40" customFormat="1" ht="57" customHeight="1">
      <c r="A63" s="1">
        <v>9</v>
      </c>
      <c r="B63" s="34" t="s">
        <v>723</v>
      </c>
      <c r="C63" s="36" t="s">
        <v>25</v>
      </c>
      <c r="D63" s="36" t="s">
        <v>724</v>
      </c>
      <c r="E63" s="42">
        <v>2027</v>
      </c>
      <c r="F63" s="42">
        <v>2029</v>
      </c>
      <c r="G63" s="34" t="s">
        <v>725</v>
      </c>
      <c r="H63" s="42"/>
      <c r="I63" s="61">
        <v>20600</v>
      </c>
      <c r="J63" s="396">
        <f>I63</f>
        <v>20600</v>
      </c>
      <c r="K63" s="318"/>
      <c r="L63" s="318"/>
      <c r="M63" s="396">
        <f>J63</f>
        <v>20600</v>
      </c>
      <c r="N63" s="318"/>
      <c r="O63" s="318"/>
      <c r="P63" s="360"/>
      <c r="Q63" s="360" t="s">
        <v>728</v>
      </c>
    </row>
    <row r="64" spans="1:17" s="40" customFormat="1" ht="87.75" customHeight="1">
      <c r="A64" s="1">
        <v>10</v>
      </c>
      <c r="B64" s="34" t="s">
        <v>502</v>
      </c>
      <c r="C64" s="36" t="s">
        <v>25</v>
      </c>
      <c r="D64" s="36" t="s">
        <v>503</v>
      </c>
      <c r="E64" s="42">
        <v>2027</v>
      </c>
      <c r="F64" s="42">
        <v>2030</v>
      </c>
      <c r="G64" s="34" t="s">
        <v>513</v>
      </c>
      <c r="H64" s="42"/>
      <c r="I64" s="61">
        <v>11000</v>
      </c>
      <c r="J64" s="396">
        <v>11000</v>
      </c>
      <c r="K64" s="318"/>
      <c r="L64" s="318"/>
      <c r="M64" s="405">
        <v>11000</v>
      </c>
      <c r="N64" s="318"/>
      <c r="O64" s="318"/>
      <c r="P64" s="360"/>
      <c r="Q64" s="360" t="s">
        <v>728</v>
      </c>
    </row>
    <row r="65" spans="1:19" s="40" customFormat="1" ht="89.25" customHeight="1">
      <c r="A65" s="41">
        <v>11</v>
      </c>
      <c r="B65" s="34" t="s">
        <v>726</v>
      </c>
      <c r="C65" s="36" t="s">
        <v>25</v>
      </c>
      <c r="D65" s="36" t="s">
        <v>490</v>
      </c>
      <c r="E65" s="42">
        <v>2027</v>
      </c>
      <c r="F65" s="42">
        <v>2029</v>
      </c>
      <c r="G65" s="34" t="s">
        <v>727</v>
      </c>
      <c r="H65" s="42"/>
      <c r="I65" s="318">
        <v>30000</v>
      </c>
      <c r="J65" s="396">
        <f>I65</f>
        <v>30000</v>
      </c>
      <c r="K65" s="318"/>
      <c r="L65" s="318"/>
      <c r="M65" s="396">
        <f>J65</f>
        <v>30000</v>
      </c>
      <c r="N65" s="318"/>
      <c r="O65" s="318"/>
      <c r="P65" s="360"/>
      <c r="Q65" s="360" t="s">
        <v>728</v>
      </c>
    </row>
    <row r="66" spans="1:19" s="40" customFormat="1" ht="31.5">
      <c r="A66" s="26" t="s">
        <v>61</v>
      </c>
      <c r="B66" s="27" t="s">
        <v>80</v>
      </c>
      <c r="C66" s="31"/>
      <c r="D66" s="31"/>
      <c r="E66" s="32"/>
      <c r="F66" s="32"/>
      <c r="G66" s="27"/>
      <c r="H66" s="32"/>
      <c r="I66" s="320"/>
      <c r="J66" s="395"/>
      <c r="K66" s="320"/>
      <c r="L66" s="320"/>
      <c r="M66" s="404"/>
      <c r="N66" s="320"/>
      <c r="O66" s="320"/>
      <c r="P66" s="31"/>
      <c r="Q66" s="31"/>
    </row>
    <row r="67" spans="1:19" s="40" customFormat="1">
      <c r="A67" s="41"/>
      <c r="B67" s="34"/>
      <c r="C67" s="36"/>
      <c r="D67" s="36"/>
      <c r="E67" s="42"/>
      <c r="F67" s="42"/>
      <c r="G67" s="34"/>
      <c r="H67" s="42"/>
      <c r="I67" s="318"/>
      <c r="J67" s="396"/>
      <c r="K67" s="318"/>
      <c r="L67" s="318"/>
      <c r="M67" s="396"/>
      <c r="N67" s="318"/>
      <c r="O67" s="318"/>
      <c r="P67" s="36"/>
      <c r="Q67" s="36"/>
    </row>
    <row r="68" spans="1:19" s="40" customFormat="1" ht="31.5">
      <c r="A68" s="26" t="s">
        <v>189</v>
      </c>
      <c r="B68" s="27" t="s">
        <v>81</v>
      </c>
      <c r="C68" s="36"/>
      <c r="D68" s="36"/>
      <c r="E68" s="42"/>
      <c r="F68" s="42"/>
      <c r="G68" s="34"/>
      <c r="H68" s="42"/>
      <c r="I68" s="318"/>
      <c r="J68" s="396"/>
      <c r="K68" s="318"/>
      <c r="L68" s="318"/>
      <c r="M68" s="396"/>
      <c r="N68" s="318"/>
      <c r="O68" s="318"/>
      <c r="P68" s="36"/>
      <c r="Q68" s="36"/>
    </row>
    <row r="69" spans="1:19" s="40" customFormat="1" ht="63">
      <c r="A69" s="41">
        <v>1</v>
      </c>
      <c r="B69" s="34" t="s">
        <v>498</v>
      </c>
      <c r="C69" s="36" t="s">
        <v>25</v>
      </c>
      <c r="D69" s="36" t="s">
        <v>499</v>
      </c>
      <c r="E69" s="42">
        <v>2027</v>
      </c>
      <c r="F69" s="42">
        <v>2030</v>
      </c>
      <c r="G69" s="34" t="s">
        <v>511</v>
      </c>
      <c r="H69" s="42"/>
      <c r="I69" s="61">
        <v>18000</v>
      </c>
      <c r="J69" s="396">
        <f>I69</f>
        <v>18000</v>
      </c>
      <c r="K69" s="318"/>
      <c r="L69" s="318"/>
      <c r="M69" s="396">
        <v>200</v>
      </c>
      <c r="N69" s="318"/>
      <c r="O69" s="318"/>
      <c r="P69" s="360"/>
      <c r="Q69" s="360" t="s">
        <v>728</v>
      </c>
    </row>
    <row r="70" spans="1:19" s="40" customFormat="1" ht="47.25">
      <c r="A70" s="1">
        <v>2</v>
      </c>
      <c r="B70" s="34" t="s">
        <v>500</v>
      </c>
      <c r="C70" s="36" t="s">
        <v>25</v>
      </c>
      <c r="D70" s="36" t="s">
        <v>501</v>
      </c>
      <c r="E70" s="42">
        <v>2027</v>
      </c>
      <c r="F70" s="42">
        <v>2030</v>
      </c>
      <c r="G70" s="34" t="s">
        <v>512</v>
      </c>
      <c r="H70" s="42"/>
      <c r="I70" s="61">
        <v>11000</v>
      </c>
      <c r="J70" s="396">
        <v>11000</v>
      </c>
      <c r="K70" s="318"/>
      <c r="L70" s="318"/>
      <c r="M70" s="396">
        <v>200</v>
      </c>
      <c r="N70" s="318"/>
      <c r="O70" s="318"/>
      <c r="P70" s="360"/>
      <c r="Q70" s="360" t="s">
        <v>728</v>
      </c>
    </row>
    <row r="71" spans="1:19" s="40" customFormat="1" ht="75" customHeight="1">
      <c r="A71" s="41">
        <v>3</v>
      </c>
      <c r="B71" s="34" t="s">
        <v>494</v>
      </c>
      <c r="C71" s="36" t="s">
        <v>25</v>
      </c>
      <c r="D71" s="36" t="s">
        <v>495</v>
      </c>
      <c r="E71" s="42">
        <v>2028</v>
      </c>
      <c r="F71" s="42">
        <v>2030</v>
      </c>
      <c r="G71" s="34" t="s">
        <v>509</v>
      </c>
      <c r="H71" s="42"/>
      <c r="I71" s="61">
        <v>18000</v>
      </c>
      <c r="J71" s="396">
        <v>18000</v>
      </c>
      <c r="K71" s="318"/>
      <c r="L71" s="318"/>
      <c r="M71" s="396">
        <v>200</v>
      </c>
      <c r="N71" s="318"/>
      <c r="O71" s="318"/>
      <c r="P71" s="360"/>
      <c r="Q71" s="360" t="s">
        <v>728</v>
      </c>
    </row>
    <row r="72" spans="1:19" s="68" customFormat="1" ht="56.45" customHeight="1">
      <c r="A72" s="62">
        <v>4</v>
      </c>
      <c r="B72" s="63" t="s">
        <v>713</v>
      </c>
      <c r="C72" s="64" t="s">
        <v>25</v>
      </c>
      <c r="D72" s="64" t="s">
        <v>794</v>
      </c>
      <c r="E72" s="64"/>
      <c r="F72" s="62">
        <v>2026</v>
      </c>
      <c r="G72" s="62">
        <v>2030</v>
      </c>
      <c r="H72" s="63"/>
      <c r="I72" s="65">
        <f>J72</f>
        <v>15000</v>
      </c>
      <c r="J72" s="398">
        <v>15000</v>
      </c>
      <c r="K72" s="65"/>
      <c r="L72" s="65"/>
      <c r="M72" s="398"/>
      <c r="N72" s="65"/>
      <c r="O72" s="66"/>
      <c r="P72" s="1"/>
      <c r="Q72" s="1" t="s">
        <v>711</v>
      </c>
      <c r="R72" s="67"/>
      <c r="S72" s="67"/>
    </row>
    <row r="73" spans="1:19" s="40" customFormat="1" ht="31.5">
      <c r="A73" s="20" t="s">
        <v>86</v>
      </c>
      <c r="B73" s="29" t="s">
        <v>192</v>
      </c>
      <c r="C73" s="36"/>
      <c r="D73" s="36"/>
      <c r="E73" s="42"/>
      <c r="F73" s="42"/>
      <c r="G73" s="34"/>
      <c r="H73" s="42"/>
      <c r="I73" s="318"/>
      <c r="J73" s="396"/>
      <c r="K73" s="318"/>
      <c r="L73" s="318"/>
      <c r="M73" s="396"/>
      <c r="N73" s="318"/>
      <c r="O73" s="318"/>
      <c r="P73" s="36"/>
      <c r="Q73" s="36"/>
    </row>
    <row r="74" spans="1:19" s="40" customFormat="1" ht="47.25">
      <c r="A74" s="26" t="s">
        <v>186</v>
      </c>
      <c r="B74" s="27" t="s">
        <v>77</v>
      </c>
      <c r="C74" s="36"/>
      <c r="D74" s="36"/>
      <c r="E74" s="42"/>
      <c r="F74" s="42"/>
      <c r="G74" s="34"/>
      <c r="H74" s="42"/>
      <c r="I74" s="318"/>
      <c r="J74" s="396"/>
      <c r="K74" s="318"/>
      <c r="L74" s="318"/>
      <c r="M74" s="404">
        <f>M75+M76+M77+M76+M77+M78+M79+M80+M81+M82+M83+M84+M85+M86+M87+M88+M89</f>
        <v>147350</v>
      </c>
      <c r="N74" s="318"/>
      <c r="O74" s="318"/>
      <c r="P74" s="36"/>
      <c r="Q74" s="36"/>
    </row>
    <row r="75" spans="1:19" s="40" customFormat="1" ht="63">
      <c r="A75" s="1"/>
      <c r="B75" s="35" t="s">
        <v>587</v>
      </c>
      <c r="C75" s="36" t="s">
        <v>25</v>
      </c>
      <c r="D75" s="36" t="s">
        <v>588</v>
      </c>
      <c r="E75" s="42"/>
      <c r="F75" s="42"/>
      <c r="G75" s="34"/>
      <c r="H75" s="1" t="s">
        <v>845</v>
      </c>
      <c r="I75" s="318">
        <v>12000</v>
      </c>
      <c r="J75" s="396">
        <v>12000</v>
      </c>
      <c r="K75" s="318"/>
      <c r="L75" s="318"/>
      <c r="M75" s="396">
        <v>12000</v>
      </c>
      <c r="N75" s="318"/>
      <c r="O75" s="318"/>
      <c r="P75" s="36"/>
      <c r="Q75" s="36" t="s">
        <v>595</v>
      </c>
      <c r="R75" s="40" t="s">
        <v>729</v>
      </c>
    </row>
    <row r="76" spans="1:19" s="40" customFormat="1" ht="85.5" customHeight="1">
      <c r="A76" s="1"/>
      <c r="B76" s="35" t="s">
        <v>589</v>
      </c>
      <c r="C76" s="36" t="s">
        <v>25</v>
      </c>
      <c r="D76" s="36" t="s">
        <v>590</v>
      </c>
      <c r="E76" s="42"/>
      <c r="F76" s="42"/>
      <c r="G76" s="34"/>
      <c r="H76" s="1" t="s">
        <v>846</v>
      </c>
      <c r="I76" s="318">
        <v>14950</v>
      </c>
      <c r="J76" s="396">
        <v>14950</v>
      </c>
      <c r="K76" s="318"/>
      <c r="L76" s="318"/>
      <c r="M76" s="396">
        <v>14950</v>
      </c>
      <c r="N76" s="318"/>
      <c r="O76" s="318"/>
      <c r="P76" s="36"/>
      <c r="Q76" s="36" t="s">
        <v>595</v>
      </c>
      <c r="R76" s="40" t="s">
        <v>729</v>
      </c>
    </row>
    <row r="77" spans="1:19" s="40" customFormat="1" ht="78.75">
      <c r="A77" s="1"/>
      <c r="B77" s="35" t="s">
        <v>591</v>
      </c>
      <c r="C77" s="36" t="s">
        <v>25</v>
      </c>
      <c r="D77" s="36" t="s">
        <v>592</v>
      </c>
      <c r="E77" s="42"/>
      <c r="F77" s="42"/>
      <c r="G77" s="34"/>
      <c r="H77" s="1" t="s">
        <v>847</v>
      </c>
      <c r="I77" s="318">
        <v>12000</v>
      </c>
      <c r="J77" s="396">
        <v>12000</v>
      </c>
      <c r="K77" s="318"/>
      <c r="L77" s="318"/>
      <c r="M77" s="396">
        <v>12000</v>
      </c>
      <c r="N77" s="318"/>
      <c r="O77" s="318"/>
      <c r="P77" s="36"/>
      <c r="Q77" s="36" t="s">
        <v>595</v>
      </c>
      <c r="R77" s="40" t="s">
        <v>729</v>
      </c>
    </row>
    <row r="78" spans="1:19" s="40" customFormat="1" ht="110.25">
      <c r="A78" s="1"/>
      <c r="B78" s="35" t="s">
        <v>593</v>
      </c>
      <c r="C78" s="36" t="s">
        <v>25</v>
      </c>
      <c r="D78" s="36" t="s">
        <v>594</v>
      </c>
      <c r="E78" s="42"/>
      <c r="F78" s="42"/>
      <c r="G78" s="34"/>
      <c r="H78" s="1" t="s">
        <v>848</v>
      </c>
      <c r="I78" s="318">
        <v>12000</v>
      </c>
      <c r="J78" s="396">
        <v>12000</v>
      </c>
      <c r="K78" s="318"/>
      <c r="L78" s="318"/>
      <c r="M78" s="396">
        <v>12000</v>
      </c>
      <c r="N78" s="318"/>
      <c r="O78" s="318"/>
      <c r="P78" s="36"/>
      <c r="Q78" s="36" t="s">
        <v>595</v>
      </c>
      <c r="R78" s="40" t="s">
        <v>729</v>
      </c>
    </row>
    <row r="79" spans="1:19" s="40" customFormat="1" ht="140.25" customHeight="1">
      <c r="A79" s="1"/>
      <c r="B79" s="35" t="s">
        <v>596</v>
      </c>
      <c r="C79" s="36" t="s">
        <v>25</v>
      </c>
      <c r="D79" s="36" t="s">
        <v>597</v>
      </c>
      <c r="E79" s="42"/>
      <c r="F79" s="42"/>
      <c r="G79" s="34"/>
      <c r="H79" s="1" t="s">
        <v>849</v>
      </c>
      <c r="I79" s="318">
        <v>12402</v>
      </c>
      <c r="J79" s="396">
        <v>6000</v>
      </c>
      <c r="K79" s="318"/>
      <c r="L79" s="318"/>
      <c r="M79" s="396">
        <v>6000</v>
      </c>
      <c r="N79" s="318"/>
      <c r="O79" s="318"/>
      <c r="P79" s="36"/>
      <c r="Q79" s="36" t="s">
        <v>595</v>
      </c>
      <c r="R79" s="40" t="s">
        <v>729</v>
      </c>
    </row>
    <row r="80" spans="1:19" s="40" customFormat="1" ht="94.5">
      <c r="A80" s="1"/>
      <c r="B80" s="35" t="s">
        <v>611</v>
      </c>
      <c r="C80" s="36" t="s">
        <v>25</v>
      </c>
      <c r="D80" s="36" t="s">
        <v>598</v>
      </c>
      <c r="E80" s="42"/>
      <c r="F80" s="42"/>
      <c r="G80" s="34"/>
      <c r="H80" s="1" t="s">
        <v>850</v>
      </c>
      <c r="I80" s="318">
        <v>14950</v>
      </c>
      <c r="J80" s="396">
        <v>7450</v>
      </c>
      <c r="K80" s="318"/>
      <c r="L80" s="318"/>
      <c r="M80" s="396">
        <v>7450</v>
      </c>
      <c r="N80" s="318"/>
      <c r="O80" s="318"/>
      <c r="P80" s="36"/>
      <c r="Q80" s="36" t="s">
        <v>595</v>
      </c>
      <c r="R80" s="40" t="s">
        <v>729</v>
      </c>
    </row>
    <row r="81" spans="1:21" s="40" customFormat="1" ht="63">
      <c r="A81" s="1"/>
      <c r="B81" s="35" t="s">
        <v>599</v>
      </c>
      <c r="C81" s="36" t="s">
        <v>25</v>
      </c>
      <c r="D81" s="36" t="s">
        <v>600</v>
      </c>
      <c r="E81" s="42"/>
      <c r="F81" s="42"/>
      <c r="G81" s="34"/>
      <c r="H81" s="1" t="s">
        <v>851</v>
      </c>
      <c r="I81" s="318">
        <v>14950</v>
      </c>
      <c r="J81" s="396">
        <v>7450</v>
      </c>
      <c r="K81" s="318"/>
      <c r="L81" s="318"/>
      <c r="M81" s="396">
        <v>7450</v>
      </c>
      <c r="N81" s="318"/>
      <c r="O81" s="318"/>
      <c r="P81" s="36"/>
      <c r="Q81" s="36" t="s">
        <v>595</v>
      </c>
      <c r="R81" s="40" t="s">
        <v>729</v>
      </c>
    </row>
    <row r="82" spans="1:21" s="40" customFormat="1" ht="63">
      <c r="A82" s="1"/>
      <c r="B82" s="35" t="s">
        <v>601</v>
      </c>
      <c r="C82" s="36" t="s">
        <v>25</v>
      </c>
      <c r="D82" s="36" t="s">
        <v>602</v>
      </c>
      <c r="E82" s="42"/>
      <c r="F82" s="42"/>
      <c r="G82" s="34"/>
      <c r="H82" s="1" t="s">
        <v>852</v>
      </c>
      <c r="I82" s="318">
        <v>12000</v>
      </c>
      <c r="J82" s="396">
        <v>6000</v>
      </c>
      <c r="K82" s="318"/>
      <c r="L82" s="318"/>
      <c r="M82" s="396">
        <v>6000</v>
      </c>
      <c r="N82" s="318"/>
      <c r="O82" s="318"/>
      <c r="P82" s="36"/>
      <c r="Q82" s="36" t="s">
        <v>595</v>
      </c>
      <c r="R82" s="40" t="s">
        <v>729</v>
      </c>
    </row>
    <row r="83" spans="1:21" s="40" customFormat="1" ht="110.25">
      <c r="A83" s="1"/>
      <c r="B83" s="35" t="s">
        <v>603</v>
      </c>
      <c r="C83" s="36" t="s">
        <v>25</v>
      </c>
      <c r="D83" s="36" t="s">
        <v>604</v>
      </c>
      <c r="E83" s="42"/>
      <c r="F83" s="42"/>
      <c r="G83" s="34"/>
      <c r="H83" s="1" t="s">
        <v>853</v>
      </c>
      <c r="I83" s="318">
        <v>12000</v>
      </c>
      <c r="J83" s="396">
        <v>7500</v>
      </c>
      <c r="K83" s="318"/>
      <c r="L83" s="318"/>
      <c r="M83" s="396">
        <v>7500</v>
      </c>
      <c r="N83" s="318"/>
      <c r="O83" s="318"/>
      <c r="P83" s="36"/>
      <c r="Q83" s="36" t="s">
        <v>595</v>
      </c>
      <c r="R83" s="40" t="s">
        <v>729</v>
      </c>
    </row>
    <row r="84" spans="1:21" s="40" customFormat="1" ht="47.25">
      <c r="A84" s="1"/>
      <c r="B84" s="35" t="s">
        <v>605</v>
      </c>
      <c r="C84" s="36" t="s">
        <v>25</v>
      </c>
      <c r="D84" s="36" t="s">
        <v>606</v>
      </c>
      <c r="E84" s="42"/>
      <c r="F84" s="42"/>
      <c r="G84" s="34"/>
      <c r="H84" s="1" t="s">
        <v>854</v>
      </c>
      <c r="I84" s="318">
        <v>12000</v>
      </c>
      <c r="J84" s="396">
        <v>6000</v>
      </c>
      <c r="K84" s="318"/>
      <c r="L84" s="318"/>
      <c r="M84" s="396">
        <v>6000</v>
      </c>
      <c r="N84" s="318"/>
      <c r="O84" s="318"/>
      <c r="P84" s="36"/>
      <c r="Q84" s="36" t="s">
        <v>595</v>
      </c>
      <c r="R84" s="40" t="s">
        <v>729</v>
      </c>
    </row>
    <row r="85" spans="1:21" s="40" customFormat="1" ht="63">
      <c r="A85" s="1"/>
      <c r="B85" s="35" t="s">
        <v>607</v>
      </c>
      <c r="C85" s="36" t="s">
        <v>25</v>
      </c>
      <c r="D85" s="36" t="s">
        <v>608</v>
      </c>
      <c r="E85" s="42"/>
      <c r="F85" s="42"/>
      <c r="G85" s="34"/>
      <c r="H85" s="1" t="s">
        <v>855</v>
      </c>
      <c r="I85" s="318">
        <v>14950</v>
      </c>
      <c r="J85" s="396">
        <v>7450</v>
      </c>
      <c r="K85" s="318"/>
      <c r="L85" s="318"/>
      <c r="M85" s="396">
        <v>7450</v>
      </c>
      <c r="N85" s="318"/>
      <c r="O85" s="318"/>
      <c r="P85" s="36"/>
      <c r="Q85" s="36" t="s">
        <v>595</v>
      </c>
      <c r="R85" s="40" t="s">
        <v>729</v>
      </c>
    </row>
    <row r="86" spans="1:21" s="40" customFormat="1" ht="63">
      <c r="A86" s="1"/>
      <c r="B86" s="35" t="s">
        <v>609</v>
      </c>
      <c r="C86" s="36" t="s">
        <v>25</v>
      </c>
      <c r="D86" s="36" t="s">
        <v>608</v>
      </c>
      <c r="E86" s="42"/>
      <c r="F86" s="42"/>
      <c r="G86" s="34"/>
      <c r="H86" s="1" t="s">
        <v>856</v>
      </c>
      <c r="I86" s="318">
        <v>14950</v>
      </c>
      <c r="J86" s="396">
        <v>7450</v>
      </c>
      <c r="K86" s="318"/>
      <c r="L86" s="318"/>
      <c r="M86" s="396">
        <v>7450</v>
      </c>
      <c r="N86" s="318"/>
      <c r="O86" s="318"/>
      <c r="P86" s="36"/>
      <c r="Q86" s="36" t="s">
        <v>595</v>
      </c>
      <c r="R86" s="40" t="s">
        <v>729</v>
      </c>
    </row>
    <row r="87" spans="1:21" s="40" customFormat="1" ht="63">
      <c r="A87" s="1"/>
      <c r="B87" s="35" t="s">
        <v>610</v>
      </c>
      <c r="C87" s="36" t="s">
        <v>25</v>
      </c>
      <c r="D87" s="36" t="s">
        <v>608</v>
      </c>
      <c r="E87" s="42"/>
      <c r="F87" s="42"/>
      <c r="G87" s="34"/>
      <c r="H87" s="1" t="s">
        <v>857</v>
      </c>
      <c r="I87" s="318">
        <v>12000</v>
      </c>
      <c r="J87" s="396">
        <v>6000</v>
      </c>
      <c r="K87" s="318"/>
      <c r="L87" s="318"/>
      <c r="M87" s="396">
        <v>6000</v>
      </c>
      <c r="N87" s="318"/>
      <c r="O87" s="318"/>
      <c r="P87" s="36"/>
      <c r="Q87" s="36" t="s">
        <v>595</v>
      </c>
      <c r="R87" s="40" t="s">
        <v>729</v>
      </c>
    </row>
    <row r="88" spans="1:21" s="40" customFormat="1" ht="47.25">
      <c r="A88" s="1"/>
      <c r="B88" s="35" t="s">
        <v>612</v>
      </c>
      <c r="C88" s="36" t="s">
        <v>25</v>
      </c>
      <c r="D88" s="36"/>
      <c r="E88" s="42"/>
      <c r="F88" s="42"/>
      <c r="G88" s="34"/>
      <c r="H88" s="1" t="s">
        <v>858</v>
      </c>
      <c r="I88" s="318">
        <v>1500</v>
      </c>
      <c r="J88" s="396">
        <v>1500</v>
      </c>
      <c r="K88" s="318"/>
      <c r="L88" s="318"/>
      <c r="M88" s="396">
        <v>1500</v>
      </c>
      <c r="N88" s="318"/>
      <c r="O88" s="318"/>
      <c r="P88" s="36"/>
      <c r="Q88" s="36" t="s">
        <v>595</v>
      </c>
      <c r="R88" s="40" t="s">
        <v>729</v>
      </c>
    </row>
    <row r="89" spans="1:21" s="40" customFormat="1" ht="47.25">
      <c r="A89" s="1"/>
      <c r="B89" s="35" t="s">
        <v>613</v>
      </c>
      <c r="C89" s="36" t="s">
        <v>25</v>
      </c>
      <c r="D89" s="36"/>
      <c r="E89" s="42"/>
      <c r="F89" s="42"/>
      <c r="G89" s="34"/>
      <c r="H89" s="1" t="s">
        <v>859</v>
      </c>
      <c r="I89" s="318">
        <v>6650</v>
      </c>
      <c r="J89" s="396">
        <v>6650</v>
      </c>
      <c r="K89" s="318"/>
      <c r="L89" s="318"/>
      <c r="M89" s="396">
        <v>6650</v>
      </c>
      <c r="N89" s="318"/>
      <c r="O89" s="318"/>
      <c r="P89" s="36"/>
      <c r="Q89" s="36" t="s">
        <v>595</v>
      </c>
      <c r="R89" s="40" t="s">
        <v>729</v>
      </c>
    </row>
    <row r="90" spans="1:21" s="40" customFormat="1" ht="31.5">
      <c r="A90" s="26" t="s">
        <v>187</v>
      </c>
      <c r="B90" s="27" t="s">
        <v>78</v>
      </c>
      <c r="C90" s="36"/>
      <c r="D90" s="36"/>
      <c r="E90" s="42"/>
      <c r="F90" s="42"/>
      <c r="G90" s="34"/>
      <c r="H90" s="42"/>
      <c r="I90" s="318"/>
      <c r="J90" s="396"/>
      <c r="K90" s="318"/>
      <c r="L90" s="318"/>
      <c r="M90" s="396"/>
      <c r="N90" s="318"/>
      <c r="O90" s="318"/>
      <c r="P90" s="36"/>
      <c r="Q90" s="36"/>
    </row>
    <row r="91" spans="1:21" s="40" customFormat="1" ht="47.25">
      <c r="A91" s="26" t="s">
        <v>60</v>
      </c>
      <c r="B91" s="27" t="s">
        <v>79</v>
      </c>
      <c r="C91" s="36"/>
      <c r="D91" s="36"/>
      <c r="E91" s="42"/>
      <c r="F91" s="42"/>
      <c r="G91" s="34"/>
      <c r="H91" s="42"/>
      <c r="I91" s="318"/>
      <c r="J91" s="396"/>
      <c r="K91" s="318"/>
      <c r="L91" s="318"/>
      <c r="M91" s="404"/>
      <c r="N91" s="318"/>
      <c r="O91" s="318"/>
      <c r="P91" s="36"/>
      <c r="Q91" s="36"/>
    </row>
    <row r="92" spans="1:21" s="40" customFormat="1" ht="73.5" customHeight="1">
      <c r="A92" s="1">
        <v>1</v>
      </c>
      <c r="B92" s="35" t="s">
        <v>730</v>
      </c>
      <c r="C92" s="36"/>
      <c r="D92" s="36"/>
      <c r="E92" s="42"/>
      <c r="F92" s="42"/>
      <c r="G92" s="34"/>
      <c r="H92" s="42"/>
      <c r="I92" s="318">
        <v>93272</v>
      </c>
      <c r="J92" s="396">
        <v>93272</v>
      </c>
      <c r="K92" s="318"/>
      <c r="L92" s="318"/>
      <c r="M92" s="396">
        <v>53272</v>
      </c>
      <c r="N92" s="318"/>
      <c r="O92" s="318"/>
      <c r="P92" s="36"/>
      <c r="Q92" s="36" t="s">
        <v>595</v>
      </c>
      <c r="S92" s="40" t="s">
        <v>754</v>
      </c>
    </row>
    <row r="93" spans="1:21" s="335" customFormat="1" ht="63">
      <c r="A93" s="329" t="s">
        <v>240</v>
      </c>
      <c r="B93" s="330" t="s">
        <v>755</v>
      </c>
      <c r="C93" s="331"/>
      <c r="D93" s="331"/>
      <c r="E93" s="333"/>
      <c r="F93" s="333"/>
      <c r="G93" s="332"/>
      <c r="H93" s="333"/>
      <c r="I93" s="334"/>
      <c r="J93" s="399"/>
      <c r="K93" s="334"/>
      <c r="L93" s="334"/>
      <c r="M93" s="399"/>
      <c r="N93" s="334"/>
      <c r="O93" s="334"/>
      <c r="P93" s="331"/>
      <c r="Q93" s="331"/>
      <c r="S93" s="336">
        <f>SUM(M94:M104)</f>
        <v>104250</v>
      </c>
    </row>
    <row r="94" spans="1:21" s="40" customFormat="1" ht="47.25">
      <c r="A94" s="1">
        <v>1</v>
      </c>
      <c r="B94" s="35" t="s">
        <v>614</v>
      </c>
      <c r="C94" s="36"/>
      <c r="D94" s="36"/>
      <c r="E94" s="42"/>
      <c r="F94" s="42"/>
      <c r="G94" s="34"/>
      <c r="H94" s="42"/>
      <c r="I94" s="318">
        <v>7000</v>
      </c>
      <c r="J94" s="396">
        <v>7000</v>
      </c>
      <c r="K94" s="318"/>
      <c r="L94" s="318"/>
      <c r="M94" s="396">
        <v>7000</v>
      </c>
      <c r="N94" s="318"/>
      <c r="O94" s="318"/>
      <c r="P94" s="36"/>
      <c r="Q94" s="36" t="s">
        <v>595</v>
      </c>
      <c r="U94" s="43"/>
    </row>
    <row r="95" spans="1:21" s="40" customFormat="1" ht="78.75">
      <c r="A95" s="1">
        <v>2</v>
      </c>
      <c r="B95" s="35" t="s">
        <v>615</v>
      </c>
      <c r="C95" s="36" t="s">
        <v>25</v>
      </c>
      <c r="D95" s="36" t="s">
        <v>616</v>
      </c>
      <c r="E95" s="42"/>
      <c r="F95" s="42"/>
      <c r="G95" s="34"/>
      <c r="H95" s="42"/>
      <c r="I95" s="318">
        <v>5000</v>
      </c>
      <c r="J95" s="396">
        <v>5000</v>
      </c>
      <c r="K95" s="318"/>
      <c r="L95" s="318"/>
      <c r="M95" s="396">
        <v>5000</v>
      </c>
      <c r="N95" s="318"/>
      <c r="O95" s="318"/>
      <c r="P95" s="36"/>
      <c r="Q95" s="36" t="s">
        <v>595</v>
      </c>
    </row>
    <row r="96" spans="1:21" s="40" customFormat="1" ht="78.75">
      <c r="A96" s="1">
        <v>3</v>
      </c>
      <c r="B96" s="35" t="s">
        <v>617</v>
      </c>
      <c r="C96" s="36" t="s">
        <v>25</v>
      </c>
      <c r="D96" s="36" t="s">
        <v>618</v>
      </c>
      <c r="E96" s="42"/>
      <c r="F96" s="42"/>
      <c r="G96" s="34"/>
      <c r="H96" s="42"/>
      <c r="I96" s="318">
        <v>5000</v>
      </c>
      <c r="J96" s="396">
        <v>5000</v>
      </c>
      <c r="K96" s="318"/>
      <c r="L96" s="318"/>
      <c r="M96" s="396">
        <v>5000</v>
      </c>
      <c r="N96" s="318"/>
      <c r="O96" s="318"/>
      <c r="P96" s="36"/>
      <c r="Q96" s="36" t="s">
        <v>595</v>
      </c>
    </row>
    <row r="97" spans="1:25" s="40" customFormat="1" ht="63">
      <c r="A97" s="1">
        <v>4</v>
      </c>
      <c r="B97" s="35" t="s">
        <v>619</v>
      </c>
      <c r="C97" s="36" t="s">
        <v>25</v>
      </c>
      <c r="D97" s="36" t="s">
        <v>620</v>
      </c>
      <c r="E97" s="42"/>
      <c r="F97" s="42"/>
      <c r="G97" s="34"/>
      <c r="H97" s="42"/>
      <c r="I97" s="318">
        <v>13000</v>
      </c>
      <c r="J97" s="396">
        <v>13000</v>
      </c>
      <c r="K97" s="318"/>
      <c r="L97" s="318"/>
      <c r="M97" s="396">
        <v>13000</v>
      </c>
      <c r="N97" s="318"/>
      <c r="O97" s="318"/>
      <c r="P97" s="36"/>
      <c r="Q97" s="36" t="s">
        <v>595</v>
      </c>
    </row>
    <row r="98" spans="1:25" s="40" customFormat="1" ht="63">
      <c r="A98" s="1">
        <v>5</v>
      </c>
      <c r="B98" s="35" t="s">
        <v>621</v>
      </c>
      <c r="C98" s="36" t="s">
        <v>25</v>
      </c>
      <c r="D98" s="36" t="s">
        <v>620</v>
      </c>
      <c r="E98" s="42"/>
      <c r="F98" s="42"/>
      <c r="G98" s="34"/>
      <c r="H98" s="42"/>
      <c r="I98" s="318">
        <v>20000</v>
      </c>
      <c r="J98" s="396">
        <v>20000</v>
      </c>
      <c r="K98" s="318"/>
      <c r="L98" s="318"/>
      <c r="M98" s="396">
        <f t="shared" ref="M98:M104" si="2">J98*50%</f>
        <v>10000</v>
      </c>
      <c r="N98" s="318"/>
      <c r="O98" s="318"/>
      <c r="P98" s="36"/>
      <c r="Q98" s="36" t="s">
        <v>595</v>
      </c>
    </row>
    <row r="99" spans="1:25" s="40" customFormat="1" ht="47.25">
      <c r="A99" s="1">
        <v>6</v>
      </c>
      <c r="B99" s="35" t="s">
        <v>622</v>
      </c>
      <c r="C99" s="36" t="s">
        <v>25</v>
      </c>
      <c r="D99" s="36" t="s">
        <v>623</v>
      </c>
      <c r="E99" s="42"/>
      <c r="F99" s="42"/>
      <c r="G99" s="34"/>
      <c r="H99" s="42"/>
      <c r="I99" s="318">
        <v>4000</v>
      </c>
      <c r="J99" s="396">
        <v>4000</v>
      </c>
      <c r="K99" s="318"/>
      <c r="L99" s="318"/>
      <c r="M99" s="396">
        <v>4000</v>
      </c>
      <c r="N99" s="318"/>
      <c r="O99" s="318"/>
      <c r="P99" s="36"/>
      <c r="Q99" s="36" t="s">
        <v>595</v>
      </c>
    </row>
    <row r="100" spans="1:25" s="40" customFormat="1" ht="46.5" customHeight="1">
      <c r="A100" s="1">
        <v>7</v>
      </c>
      <c r="B100" s="35" t="s">
        <v>624</v>
      </c>
      <c r="C100" s="36" t="s">
        <v>25</v>
      </c>
      <c r="D100" s="36" t="s">
        <v>625</v>
      </c>
      <c r="E100" s="42"/>
      <c r="F100" s="42"/>
      <c r="G100" s="34"/>
      <c r="H100" s="42"/>
      <c r="I100" s="318">
        <v>4000</v>
      </c>
      <c r="J100" s="396">
        <v>4000</v>
      </c>
      <c r="K100" s="318"/>
      <c r="L100" s="318"/>
      <c r="M100" s="396">
        <v>4000</v>
      </c>
      <c r="N100" s="318"/>
      <c r="O100" s="318"/>
      <c r="P100" s="36"/>
      <c r="Q100" s="36" t="s">
        <v>595</v>
      </c>
    </row>
    <row r="101" spans="1:25" s="40" customFormat="1" ht="59.25" customHeight="1">
      <c r="A101" s="1">
        <v>8</v>
      </c>
      <c r="B101" s="35" t="s">
        <v>626</v>
      </c>
      <c r="C101" s="36" t="s">
        <v>25</v>
      </c>
      <c r="D101" s="36" t="s">
        <v>627</v>
      </c>
      <c r="E101" s="42"/>
      <c r="F101" s="42"/>
      <c r="G101" s="34"/>
      <c r="H101" s="42"/>
      <c r="I101" s="318">
        <v>4000</v>
      </c>
      <c r="J101" s="396">
        <v>4000</v>
      </c>
      <c r="K101" s="318"/>
      <c r="L101" s="318"/>
      <c r="M101" s="396">
        <v>4000</v>
      </c>
      <c r="N101" s="318"/>
      <c r="O101" s="318"/>
      <c r="P101" s="36"/>
      <c r="Q101" s="36" t="s">
        <v>595</v>
      </c>
    </row>
    <row r="102" spans="1:25" s="40" customFormat="1" ht="73.5" customHeight="1">
      <c r="A102" s="1">
        <v>9</v>
      </c>
      <c r="B102" s="35" t="s">
        <v>628</v>
      </c>
      <c r="C102" s="36" t="s">
        <v>25</v>
      </c>
      <c r="D102" s="36" t="s">
        <v>629</v>
      </c>
      <c r="E102" s="42"/>
      <c r="F102" s="42"/>
      <c r="G102" s="34"/>
      <c r="H102" s="42"/>
      <c r="I102" s="318">
        <v>20000</v>
      </c>
      <c r="J102" s="396">
        <v>20000</v>
      </c>
      <c r="K102" s="318"/>
      <c r="L102" s="318"/>
      <c r="M102" s="396">
        <v>20000</v>
      </c>
      <c r="N102" s="318"/>
      <c r="O102" s="318"/>
      <c r="P102" s="36"/>
      <c r="Q102" s="36" t="s">
        <v>595</v>
      </c>
    </row>
    <row r="103" spans="1:25" s="40" customFormat="1" ht="39" customHeight="1">
      <c r="A103" s="1">
        <v>10</v>
      </c>
      <c r="B103" s="35" t="s">
        <v>630</v>
      </c>
      <c r="C103" s="36" t="s">
        <v>25</v>
      </c>
      <c r="D103" s="36" t="s">
        <v>631</v>
      </c>
      <c r="E103" s="42"/>
      <c r="F103" s="42"/>
      <c r="G103" s="34"/>
      <c r="H103" s="42"/>
      <c r="I103" s="318">
        <v>10000</v>
      </c>
      <c r="J103" s="396">
        <v>10000</v>
      </c>
      <c r="K103" s="318"/>
      <c r="L103" s="318"/>
      <c r="M103" s="396">
        <v>10000</v>
      </c>
      <c r="N103" s="318"/>
      <c r="O103" s="318"/>
      <c r="P103" s="36"/>
      <c r="Q103" s="36" t="s">
        <v>595</v>
      </c>
    </row>
    <row r="104" spans="1:25" s="40" customFormat="1" ht="63">
      <c r="A104" s="1">
        <v>11</v>
      </c>
      <c r="B104" s="35" t="s">
        <v>632</v>
      </c>
      <c r="C104" s="36" t="s">
        <v>25</v>
      </c>
      <c r="D104" s="36" t="s">
        <v>633</v>
      </c>
      <c r="E104" s="42"/>
      <c r="F104" s="42"/>
      <c r="G104" s="34"/>
      <c r="H104" s="42"/>
      <c r="I104" s="318">
        <v>44500</v>
      </c>
      <c r="J104" s="396">
        <v>44500</v>
      </c>
      <c r="K104" s="318"/>
      <c r="L104" s="318"/>
      <c r="M104" s="396">
        <f t="shared" si="2"/>
        <v>22250</v>
      </c>
      <c r="N104" s="318"/>
      <c r="O104" s="318"/>
      <c r="P104" s="36"/>
      <c r="Q104" s="36" t="s">
        <v>595</v>
      </c>
    </row>
    <row r="105" spans="1:25" s="40" customFormat="1" ht="48" customHeight="1">
      <c r="A105" s="26" t="s">
        <v>61</v>
      </c>
      <c r="B105" s="27" t="s">
        <v>80</v>
      </c>
      <c r="C105" s="36"/>
      <c r="D105" s="36"/>
      <c r="E105" s="42"/>
      <c r="F105" s="42"/>
      <c r="G105" s="34"/>
      <c r="H105" s="42"/>
      <c r="I105" s="318"/>
      <c r="J105" s="396"/>
      <c r="K105" s="318"/>
      <c r="L105" s="318"/>
      <c r="M105" s="396"/>
      <c r="N105" s="318"/>
      <c r="O105" s="318"/>
      <c r="P105" s="36"/>
      <c r="Q105" s="36"/>
      <c r="R105" s="40" t="s">
        <v>711</v>
      </c>
    </row>
    <row r="106" spans="1:25" s="40" customFormat="1" ht="84" customHeight="1">
      <c r="A106" s="41">
        <v>1</v>
      </c>
      <c r="B106" s="34" t="s">
        <v>808</v>
      </c>
      <c r="C106" s="36" t="s">
        <v>24</v>
      </c>
      <c r="D106" s="36" t="s">
        <v>324</v>
      </c>
      <c r="E106" s="42"/>
      <c r="F106" s="42"/>
      <c r="G106" s="34" t="s">
        <v>356</v>
      </c>
      <c r="H106" s="42"/>
      <c r="I106" s="318">
        <v>70000</v>
      </c>
      <c r="J106" s="396">
        <v>70000</v>
      </c>
      <c r="K106" s="318"/>
      <c r="L106" s="318"/>
      <c r="M106" s="396">
        <v>20000</v>
      </c>
      <c r="N106" s="318"/>
      <c r="O106" s="318"/>
      <c r="P106" s="36"/>
      <c r="Q106" s="36" t="s">
        <v>355</v>
      </c>
      <c r="T106" s="40" t="s">
        <v>734</v>
      </c>
    </row>
    <row r="107" spans="1:25" s="40" customFormat="1" ht="48" customHeight="1">
      <c r="A107" s="26" t="s">
        <v>189</v>
      </c>
      <c r="B107" s="27" t="s">
        <v>81</v>
      </c>
      <c r="C107" s="36"/>
      <c r="D107" s="36"/>
      <c r="E107" s="42"/>
      <c r="F107" s="42"/>
      <c r="G107" s="34"/>
      <c r="H107" s="42"/>
      <c r="I107" s="318"/>
      <c r="J107" s="396"/>
      <c r="K107" s="318"/>
      <c r="L107" s="318"/>
      <c r="M107" s="404"/>
      <c r="N107" s="318"/>
      <c r="O107" s="318"/>
      <c r="P107" s="36"/>
      <c r="Q107" s="36"/>
      <c r="R107" s="40" t="s">
        <v>711</v>
      </c>
    </row>
    <row r="108" spans="1:25" s="40" customFormat="1" ht="60.75" customHeight="1">
      <c r="A108" s="41" t="s">
        <v>240</v>
      </c>
      <c r="B108" s="34" t="s">
        <v>731</v>
      </c>
      <c r="C108" s="36"/>
      <c r="D108" s="36"/>
      <c r="E108" s="42"/>
      <c r="F108" s="42"/>
      <c r="G108" s="34"/>
      <c r="H108" s="42"/>
      <c r="I108" s="318"/>
      <c r="J108" s="396"/>
      <c r="K108" s="318"/>
      <c r="L108" s="318"/>
      <c r="M108" s="396"/>
      <c r="N108" s="318"/>
      <c r="O108" s="318"/>
      <c r="P108" s="36"/>
      <c r="Q108" s="36"/>
      <c r="W108" s="40">
        <v>1500</v>
      </c>
      <c r="X108" s="40">
        <v>10</v>
      </c>
      <c r="Y108" s="40">
        <f>W108*X108</f>
        <v>15000</v>
      </c>
    </row>
    <row r="109" spans="1:25" s="40" customFormat="1" ht="47.25">
      <c r="A109" s="41">
        <v>1</v>
      </c>
      <c r="B109" s="34" t="s">
        <v>634</v>
      </c>
      <c r="C109" s="36"/>
      <c r="D109" s="36"/>
      <c r="E109" s="42"/>
      <c r="F109" s="42"/>
      <c r="G109" s="34"/>
      <c r="H109" s="42"/>
      <c r="I109" s="318">
        <v>40000</v>
      </c>
      <c r="J109" s="396">
        <v>40000</v>
      </c>
      <c r="K109" s="318"/>
      <c r="L109" s="318"/>
      <c r="M109" s="396">
        <v>500</v>
      </c>
      <c r="N109" s="318"/>
      <c r="O109" s="318"/>
      <c r="P109" s="36"/>
      <c r="Q109" s="36" t="s">
        <v>595</v>
      </c>
    </row>
    <row r="110" spans="1:25" s="40" customFormat="1" ht="57" customHeight="1">
      <c r="A110" s="41">
        <v>2</v>
      </c>
      <c r="B110" s="34" t="s">
        <v>635</v>
      </c>
      <c r="C110" s="36"/>
      <c r="D110" s="36"/>
      <c r="E110" s="42"/>
      <c r="F110" s="42"/>
      <c r="G110" s="34"/>
      <c r="H110" s="42"/>
      <c r="I110" s="318">
        <v>18000</v>
      </c>
      <c r="J110" s="396">
        <v>18000</v>
      </c>
      <c r="K110" s="318"/>
      <c r="L110" s="318"/>
      <c r="M110" s="396">
        <v>500</v>
      </c>
      <c r="N110" s="318"/>
      <c r="O110" s="318"/>
      <c r="P110" s="36"/>
      <c r="Q110" s="36" t="s">
        <v>595</v>
      </c>
    </row>
    <row r="111" spans="1:25" s="40" customFormat="1" ht="91.5" customHeight="1">
      <c r="A111" s="41">
        <v>3</v>
      </c>
      <c r="B111" s="34" t="s">
        <v>636</v>
      </c>
      <c r="C111" s="36"/>
      <c r="D111" s="36"/>
      <c r="E111" s="42"/>
      <c r="F111" s="42"/>
      <c r="G111" s="34"/>
      <c r="H111" s="42"/>
      <c r="I111" s="318">
        <v>55000</v>
      </c>
      <c r="J111" s="396">
        <v>55000</v>
      </c>
      <c r="K111" s="318"/>
      <c r="L111" s="318"/>
      <c r="M111" s="396">
        <v>500</v>
      </c>
      <c r="N111" s="318"/>
      <c r="O111" s="318"/>
      <c r="P111" s="36"/>
      <c r="Q111" s="36" t="s">
        <v>595</v>
      </c>
    </row>
    <row r="112" spans="1:25" s="40" customFormat="1" ht="31.5">
      <c r="A112" s="20" t="s">
        <v>151</v>
      </c>
      <c r="B112" s="29" t="s">
        <v>193</v>
      </c>
      <c r="C112" s="36"/>
      <c r="D112" s="36"/>
      <c r="E112" s="42"/>
      <c r="F112" s="42"/>
      <c r="G112" s="34"/>
      <c r="H112" s="42"/>
      <c r="I112" s="318"/>
      <c r="J112" s="396"/>
      <c r="K112" s="318"/>
      <c r="L112" s="318"/>
      <c r="M112" s="396"/>
      <c r="N112" s="318"/>
      <c r="O112" s="318"/>
      <c r="P112" s="36"/>
      <c r="Q112" s="36"/>
    </row>
    <row r="113" spans="1:18" s="40" customFormat="1" ht="47.25">
      <c r="A113" s="26" t="s">
        <v>186</v>
      </c>
      <c r="B113" s="27" t="s">
        <v>77</v>
      </c>
      <c r="C113" s="36"/>
      <c r="D113" s="36"/>
      <c r="E113" s="42"/>
      <c r="F113" s="42"/>
      <c r="G113" s="34"/>
      <c r="H113" s="42"/>
      <c r="I113" s="318"/>
      <c r="J113" s="396"/>
      <c r="K113" s="318"/>
      <c r="L113" s="318"/>
      <c r="M113" s="396"/>
      <c r="N113" s="318"/>
      <c r="O113" s="318"/>
      <c r="P113" s="36"/>
      <c r="Q113" s="36"/>
    </row>
    <row r="114" spans="1:18" s="40" customFormat="1" ht="53.25" customHeight="1">
      <c r="A114" s="1">
        <v>1</v>
      </c>
      <c r="B114" s="35" t="s">
        <v>198</v>
      </c>
      <c r="C114" s="36" t="s">
        <v>24</v>
      </c>
      <c r="D114" s="44" t="s">
        <v>114</v>
      </c>
      <c r="E114" s="37">
        <v>2024</v>
      </c>
      <c r="F114" s="37">
        <v>2026</v>
      </c>
      <c r="G114" s="44"/>
      <c r="H114" s="38" t="s">
        <v>290</v>
      </c>
      <c r="I114" s="39">
        <v>50000</v>
      </c>
      <c r="J114" s="394">
        <v>50000</v>
      </c>
      <c r="K114" s="318">
        <v>15000</v>
      </c>
      <c r="L114" s="318">
        <v>15000</v>
      </c>
      <c r="M114" s="396">
        <v>35000</v>
      </c>
      <c r="N114" s="318"/>
      <c r="O114" s="318"/>
      <c r="P114" s="36"/>
      <c r="Q114" s="36" t="s">
        <v>299</v>
      </c>
    </row>
    <row r="115" spans="1:18" s="40" customFormat="1" ht="31.5">
      <c r="A115" s="26" t="s">
        <v>187</v>
      </c>
      <c r="B115" s="27" t="s">
        <v>78</v>
      </c>
      <c r="C115" s="36"/>
      <c r="D115" s="36"/>
      <c r="E115" s="42"/>
      <c r="F115" s="42"/>
      <c r="G115" s="34"/>
      <c r="H115" s="42"/>
      <c r="I115" s="318"/>
      <c r="J115" s="396"/>
      <c r="K115" s="318"/>
      <c r="L115" s="318"/>
      <c r="M115" s="396"/>
      <c r="N115" s="318"/>
      <c r="O115" s="318"/>
      <c r="P115" s="36"/>
      <c r="Q115" s="36"/>
    </row>
    <row r="116" spans="1:18" s="40" customFormat="1" ht="47.25">
      <c r="A116" s="26" t="s">
        <v>60</v>
      </c>
      <c r="B116" s="27" t="s">
        <v>79</v>
      </c>
      <c r="C116" s="36"/>
      <c r="D116" s="36"/>
      <c r="E116" s="42"/>
      <c r="F116" s="42"/>
      <c r="G116" s="34"/>
      <c r="H116" s="42"/>
      <c r="I116" s="318"/>
      <c r="J116" s="396"/>
      <c r="K116" s="318"/>
      <c r="L116" s="318"/>
      <c r="M116" s="396"/>
      <c r="N116" s="318"/>
      <c r="O116" s="318"/>
      <c r="P116" s="36"/>
      <c r="Q116" s="36"/>
    </row>
    <row r="117" spans="1:18" s="40" customFormat="1" ht="54" customHeight="1">
      <c r="A117" s="1">
        <v>1</v>
      </c>
      <c r="B117" s="35" t="s">
        <v>195</v>
      </c>
      <c r="C117" s="36" t="s">
        <v>25</v>
      </c>
      <c r="D117" s="1"/>
      <c r="E117" s="37"/>
      <c r="F117" s="37"/>
      <c r="G117" s="44"/>
      <c r="H117" s="38" t="s">
        <v>267</v>
      </c>
      <c r="I117" s="39">
        <v>14950</v>
      </c>
      <c r="J117" s="394">
        <v>12450</v>
      </c>
      <c r="K117" s="318">
        <v>500</v>
      </c>
      <c r="L117" s="318">
        <v>500</v>
      </c>
      <c r="M117" s="396">
        <v>11950</v>
      </c>
      <c r="N117" s="318"/>
      <c r="O117" s="318"/>
      <c r="P117" s="36"/>
      <c r="Q117" s="36" t="s">
        <v>299</v>
      </c>
    </row>
    <row r="118" spans="1:18" s="40" customFormat="1" ht="54.75" customHeight="1">
      <c r="A118" s="1">
        <v>2</v>
      </c>
      <c r="B118" s="35" t="s">
        <v>196</v>
      </c>
      <c r="C118" s="36" t="s">
        <v>25</v>
      </c>
      <c r="D118" s="1"/>
      <c r="E118" s="37"/>
      <c r="F118" s="37"/>
      <c r="G118" s="44"/>
      <c r="H118" s="38" t="s">
        <v>268</v>
      </c>
      <c r="I118" s="39">
        <v>14900</v>
      </c>
      <c r="J118" s="394">
        <v>12400</v>
      </c>
      <c r="K118" s="318">
        <v>400</v>
      </c>
      <c r="L118" s="318">
        <v>400</v>
      </c>
      <c r="M118" s="396">
        <v>12000</v>
      </c>
      <c r="N118" s="318"/>
      <c r="O118" s="318"/>
      <c r="P118" s="36"/>
      <c r="Q118" s="36" t="s">
        <v>299</v>
      </c>
    </row>
    <row r="119" spans="1:18" s="40" customFormat="1" ht="49.5" customHeight="1">
      <c r="A119" s="1">
        <v>3</v>
      </c>
      <c r="B119" s="35" t="s">
        <v>197</v>
      </c>
      <c r="C119" s="36" t="s">
        <v>25</v>
      </c>
      <c r="D119" s="1"/>
      <c r="E119" s="37"/>
      <c r="F119" s="37"/>
      <c r="G119" s="44"/>
      <c r="H119" s="38" t="s">
        <v>269</v>
      </c>
      <c r="I119" s="39">
        <v>9000</v>
      </c>
      <c r="J119" s="394">
        <v>6500</v>
      </c>
      <c r="K119" s="318">
        <v>300</v>
      </c>
      <c r="L119" s="318">
        <v>300</v>
      </c>
      <c r="M119" s="396">
        <v>6200</v>
      </c>
      <c r="N119" s="318"/>
      <c r="O119" s="318"/>
      <c r="P119" s="36"/>
      <c r="Q119" s="36" t="s">
        <v>299</v>
      </c>
    </row>
    <row r="120" spans="1:18" s="40" customFormat="1" ht="58.5" customHeight="1">
      <c r="A120" s="1">
        <v>4</v>
      </c>
      <c r="B120" s="46" t="s">
        <v>199</v>
      </c>
      <c r="C120" s="47" t="s">
        <v>25</v>
      </c>
      <c r="D120" s="45"/>
      <c r="E120" s="48"/>
      <c r="F120" s="48"/>
      <c r="G120" s="49"/>
      <c r="H120" s="50" t="s">
        <v>270</v>
      </c>
      <c r="I120" s="51">
        <v>11150</v>
      </c>
      <c r="J120" s="400">
        <v>8650</v>
      </c>
      <c r="K120" s="323">
        <v>300</v>
      </c>
      <c r="L120" s="323">
        <v>300</v>
      </c>
      <c r="M120" s="406">
        <v>8350</v>
      </c>
      <c r="N120" s="323"/>
      <c r="O120" s="323"/>
      <c r="P120" s="47"/>
      <c r="Q120" s="47" t="s">
        <v>299</v>
      </c>
    </row>
    <row r="121" spans="1:18" s="42" customFormat="1" ht="58.5" customHeight="1">
      <c r="A121" s="1">
        <v>5</v>
      </c>
      <c r="B121" s="69" t="s">
        <v>756</v>
      </c>
      <c r="C121" s="36" t="s">
        <v>25</v>
      </c>
      <c r="D121" s="1"/>
      <c r="E121" s="37"/>
      <c r="F121" s="37"/>
      <c r="G121" s="44"/>
      <c r="H121" s="38"/>
      <c r="I121" s="321">
        <v>14900</v>
      </c>
      <c r="J121" s="401">
        <v>11900</v>
      </c>
      <c r="K121" s="318"/>
      <c r="L121" s="318"/>
      <c r="M121" s="401">
        <v>11900</v>
      </c>
      <c r="N121" s="318"/>
      <c r="O121" s="318"/>
      <c r="P121" s="36"/>
      <c r="Q121" s="36" t="s">
        <v>761</v>
      </c>
      <c r="R121" s="42" t="s">
        <v>788</v>
      </c>
    </row>
    <row r="122" spans="1:18" s="42" customFormat="1" ht="58.5" customHeight="1">
      <c r="A122" s="1">
        <v>6</v>
      </c>
      <c r="B122" s="69" t="s">
        <v>757</v>
      </c>
      <c r="C122" s="36" t="s">
        <v>25</v>
      </c>
      <c r="D122" s="1"/>
      <c r="E122" s="37"/>
      <c r="F122" s="37"/>
      <c r="G122" s="44"/>
      <c r="H122" s="38"/>
      <c r="I122" s="321">
        <v>14900</v>
      </c>
      <c r="J122" s="401">
        <v>11900</v>
      </c>
      <c r="K122" s="318"/>
      <c r="L122" s="318"/>
      <c r="M122" s="401">
        <v>11900</v>
      </c>
      <c r="N122" s="318"/>
      <c r="O122" s="318"/>
      <c r="P122" s="36"/>
      <c r="Q122" s="36" t="s">
        <v>761</v>
      </c>
      <c r="R122" s="42" t="s">
        <v>788</v>
      </c>
    </row>
    <row r="123" spans="1:18" s="42" customFormat="1" ht="58.5" customHeight="1">
      <c r="A123" s="1">
        <v>7</v>
      </c>
      <c r="B123" s="69" t="s">
        <v>758</v>
      </c>
      <c r="C123" s="36" t="s">
        <v>25</v>
      </c>
      <c r="D123" s="1"/>
      <c r="E123" s="37"/>
      <c r="F123" s="37"/>
      <c r="G123" s="44"/>
      <c r="H123" s="38"/>
      <c r="I123" s="321">
        <v>14900</v>
      </c>
      <c r="J123" s="401">
        <v>11900</v>
      </c>
      <c r="K123" s="318"/>
      <c r="L123" s="318"/>
      <c r="M123" s="401">
        <v>11900</v>
      </c>
      <c r="N123" s="318"/>
      <c r="O123" s="318"/>
      <c r="P123" s="36"/>
      <c r="Q123" s="36" t="s">
        <v>761</v>
      </c>
      <c r="R123" s="42" t="s">
        <v>788</v>
      </c>
    </row>
    <row r="124" spans="1:18" s="42" customFormat="1" ht="58.5" customHeight="1">
      <c r="A124" s="1">
        <v>8</v>
      </c>
      <c r="B124" s="69" t="s">
        <v>759</v>
      </c>
      <c r="C124" s="36" t="s">
        <v>25</v>
      </c>
      <c r="D124" s="1"/>
      <c r="E124" s="37"/>
      <c r="F124" s="37"/>
      <c r="G124" s="44"/>
      <c r="H124" s="38"/>
      <c r="I124" s="321">
        <v>14900</v>
      </c>
      <c r="J124" s="401">
        <v>11900</v>
      </c>
      <c r="K124" s="318"/>
      <c r="L124" s="318"/>
      <c r="M124" s="401">
        <v>11900</v>
      </c>
      <c r="N124" s="318"/>
      <c r="O124" s="318"/>
      <c r="P124" s="36"/>
      <c r="Q124" s="36" t="s">
        <v>761</v>
      </c>
      <c r="R124" s="42" t="s">
        <v>788</v>
      </c>
    </row>
    <row r="125" spans="1:18" s="42" customFormat="1" ht="58.5" customHeight="1">
      <c r="A125" s="1">
        <v>9</v>
      </c>
      <c r="B125" s="69" t="s">
        <v>760</v>
      </c>
      <c r="C125" s="36" t="s">
        <v>25</v>
      </c>
      <c r="D125" s="1"/>
      <c r="E125" s="37"/>
      <c r="F125" s="37"/>
      <c r="G125" s="44"/>
      <c r="H125" s="38"/>
      <c r="I125" s="321">
        <v>14900</v>
      </c>
      <c r="J125" s="401">
        <v>11900</v>
      </c>
      <c r="K125" s="318"/>
      <c r="L125" s="318"/>
      <c r="M125" s="401">
        <v>11900</v>
      </c>
      <c r="N125" s="318"/>
      <c r="O125" s="318"/>
      <c r="P125" s="36"/>
      <c r="Q125" s="36" t="s">
        <v>761</v>
      </c>
      <c r="R125" s="42" t="s">
        <v>788</v>
      </c>
    </row>
    <row r="126" spans="1:18" s="42" customFormat="1" ht="58.5" customHeight="1">
      <c r="A126" s="1">
        <v>10</v>
      </c>
      <c r="B126" s="69" t="s">
        <v>762</v>
      </c>
      <c r="C126" s="36" t="s">
        <v>25</v>
      </c>
      <c r="D126" s="1"/>
      <c r="E126" s="37"/>
      <c r="F126" s="37"/>
      <c r="G126" s="44"/>
      <c r="H126" s="38"/>
      <c r="I126" s="321">
        <v>14900</v>
      </c>
      <c r="J126" s="401">
        <v>11900</v>
      </c>
      <c r="K126" s="318"/>
      <c r="L126" s="318"/>
      <c r="M126" s="401">
        <v>11900</v>
      </c>
      <c r="N126" s="318"/>
      <c r="O126" s="318"/>
      <c r="P126" s="36"/>
      <c r="Q126" s="36" t="s">
        <v>761</v>
      </c>
      <c r="R126" s="42" t="s">
        <v>788</v>
      </c>
    </row>
    <row r="127" spans="1:18" s="42" customFormat="1" ht="58.5" customHeight="1">
      <c r="A127" s="1">
        <v>11</v>
      </c>
      <c r="B127" s="69" t="s">
        <v>763</v>
      </c>
      <c r="C127" s="36" t="s">
        <v>25</v>
      </c>
      <c r="D127" s="1"/>
      <c r="E127" s="37"/>
      <c r="F127" s="37"/>
      <c r="G127" s="44"/>
      <c r="H127" s="38"/>
      <c r="I127" s="321">
        <v>14800</v>
      </c>
      <c r="J127" s="401">
        <v>11800</v>
      </c>
      <c r="K127" s="318"/>
      <c r="L127" s="318"/>
      <c r="M127" s="401">
        <v>11800</v>
      </c>
      <c r="N127" s="318"/>
      <c r="O127" s="318"/>
      <c r="P127" s="36"/>
      <c r="Q127" s="36" t="s">
        <v>761</v>
      </c>
      <c r="R127" s="42" t="s">
        <v>788</v>
      </c>
    </row>
    <row r="128" spans="1:18" s="42" customFormat="1" ht="58.5" customHeight="1">
      <c r="A128" s="1">
        <v>12</v>
      </c>
      <c r="B128" s="69" t="s">
        <v>764</v>
      </c>
      <c r="C128" s="36" t="s">
        <v>25</v>
      </c>
      <c r="D128" s="1"/>
      <c r="E128" s="37"/>
      <c r="F128" s="37"/>
      <c r="G128" s="44"/>
      <c r="H128" s="38"/>
      <c r="I128" s="321">
        <v>14900</v>
      </c>
      <c r="J128" s="401">
        <v>11900</v>
      </c>
      <c r="K128" s="321"/>
      <c r="L128" s="321"/>
      <c r="M128" s="401">
        <v>11900</v>
      </c>
      <c r="N128" s="318"/>
      <c r="O128" s="318"/>
      <c r="P128" s="36"/>
      <c r="Q128" s="36" t="s">
        <v>761</v>
      </c>
      <c r="R128" s="42" t="s">
        <v>788</v>
      </c>
    </row>
    <row r="129" spans="1:18" s="42" customFormat="1" ht="58.5" customHeight="1">
      <c r="A129" s="1">
        <v>13</v>
      </c>
      <c r="B129" s="69" t="s">
        <v>765</v>
      </c>
      <c r="C129" s="36" t="s">
        <v>25</v>
      </c>
      <c r="D129" s="1"/>
      <c r="E129" s="37"/>
      <c r="F129" s="37"/>
      <c r="G129" s="44"/>
      <c r="H129" s="38"/>
      <c r="I129" s="321">
        <v>14800</v>
      </c>
      <c r="J129" s="401">
        <v>11800</v>
      </c>
      <c r="K129" s="321"/>
      <c r="L129" s="321"/>
      <c r="M129" s="401">
        <v>11800</v>
      </c>
      <c r="N129" s="318"/>
      <c r="O129" s="318"/>
      <c r="P129" s="36"/>
      <c r="Q129" s="36" t="s">
        <v>761</v>
      </c>
      <c r="R129" s="42" t="s">
        <v>788</v>
      </c>
    </row>
    <row r="130" spans="1:18" s="42" customFormat="1" ht="58.5" customHeight="1">
      <c r="A130" s="1">
        <v>14</v>
      </c>
      <c r="B130" s="70" t="s">
        <v>766</v>
      </c>
      <c r="C130" s="36"/>
      <c r="D130" s="1"/>
      <c r="E130" s="37"/>
      <c r="F130" s="37"/>
      <c r="G130" s="44"/>
      <c r="H130" s="38"/>
      <c r="I130" s="321">
        <v>14800</v>
      </c>
      <c r="J130" s="401">
        <v>11800</v>
      </c>
      <c r="K130" s="321"/>
      <c r="L130" s="321"/>
      <c r="M130" s="401">
        <v>11800</v>
      </c>
      <c r="N130" s="318"/>
      <c r="O130" s="318"/>
      <c r="P130" s="36"/>
      <c r="Q130" s="36" t="s">
        <v>761</v>
      </c>
      <c r="R130" s="42" t="s">
        <v>788</v>
      </c>
    </row>
    <row r="131" spans="1:18" s="42" customFormat="1" ht="58.5" customHeight="1">
      <c r="A131" s="1">
        <v>15</v>
      </c>
      <c r="B131" s="70" t="s">
        <v>767</v>
      </c>
      <c r="C131" s="36"/>
      <c r="D131" s="1"/>
      <c r="E131" s="37"/>
      <c r="F131" s="37"/>
      <c r="G131" s="44"/>
      <c r="H131" s="38"/>
      <c r="I131" s="321">
        <v>14900</v>
      </c>
      <c r="J131" s="401">
        <v>11900</v>
      </c>
      <c r="K131" s="321"/>
      <c r="L131" s="321"/>
      <c r="M131" s="401">
        <v>11900</v>
      </c>
      <c r="N131" s="318"/>
      <c r="O131" s="318"/>
      <c r="P131" s="36"/>
      <c r="Q131" s="36" t="s">
        <v>761</v>
      </c>
      <c r="R131" s="42" t="s">
        <v>788</v>
      </c>
    </row>
    <row r="132" spans="1:18" s="42" customFormat="1" ht="58.5" customHeight="1">
      <c r="A132" s="1">
        <v>16</v>
      </c>
      <c r="B132" s="70" t="s">
        <v>768</v>
      </c>
      <c r="C132" s="36"/>
      <c r="D132" s="1"/>
      <c r="E132" s="37"/>
      <c r="F132" s="37"/>
      <c r="G132" s="44"/>
      <c r="H132" s="38"/>
      <c r="I132" s="321">
        <v>14700</v>
      </c>
      <c r="J132" s="401">
        <v>11700</v>
      </c>
      <c r="K132" s="321"/>
      <c r="L132" s="321"/>
      <c r="M132" s="401">
        <v>11700</v>
      </c>
      <c r="N132" s="318"/>
      <c r="O132" s="318"/>
      <c r="P132" s="36"/>
      <c r="Q132" s="36" t="s">
        <v>761</v>
      </c>
      <c r="R132" s="42" t="s">
        <v>788</v>
      </c>
    </row>
    <row r="133" spans="1:18" s="42" customFormat="1" ht="58.5" customHeight="1">
      <c r="A133" s="1">
        <v>17</v>
      </c>
      <c r="B133" s="70" t="s">
        <v>769</v>
      </c>
      <c r="C133" s="36"/>
      <c r="D133" s="1"/>
      <c r="E133" s="37"/>
      <c r="F133" s="37"/>
      <c r="G133" s="44"/>
      <c r="H133" s="38"/>
      <c r="I133" s="321">
        <v>14500</v>
      </c>
      <c r="J133" s="401">
        <v>11500</v>
      </c>
      <c r="K133" s="321"/>
      <c r="L133" s="321"/>
      <c r="M133" s="401">
        <v>11500</v>
      </c>
      <c r="N133" s="318"/>
      <c r="O133" s="318"/>
      <c r="P133" s="36"/>
      <c r="Q133" s="36" t="s">
        <v>761</v>
      </c>
      <c r="R133" s="42" t="s">
        <v>788</v>
      </c>
    </row>
    <row r="134" spans="1:18" s="42" customFormat="1" ht="58.5" customHeight="1">
      <c r="A134" s="1">
        <v>18</v>
      </c>
      <c r="B134" s="70" t="s">
        <v>770</v>
      </c>
      <c r="C134" s="36"/>
      <c r="D134" s="1"/>
      <c r="E134" s="37"/>
      <c r="F134" s="37"/>
      <c r="G134" s="44"/>
      <c r="H134" s="38"/>
      <c r="I134" s="321">
        <v>14900</v>
      </c>
      <c r="J134" s="401">
        <v>11900</v>
      </c>
      <c r="K134" s="321"/>
      <c r="L134" s="321"/>
      <c r="M134" s="401">
        <v>11900</v>
      </c>
      <c r="N134" s="318"/>
      <c r="O134" s="318"/>
      <c r="P134" s="36"/>
      <c r="Q134" s="36" t="s">
        <v>761</v>
      </c>
      <c r="R134" s="42" t="s">
        <v>788</v>
      </c>
    </row>
    <row r="135" spans="1:18" s="33" customFormat="1" ht="120.75" customHeight="1">
      <c r="A135" s="1">
        <v>19</v>
      </c>
      <c r="B135" s="370" t="s">
        <v>323</v>
      </c>
      <c r="C135" s="71" t="s">
        <v>25</v>
      </c>
      <c r="D135" s="71" t="s">
        <v>292</v>
      </c>
      <c r="E135" s="72" t="s">
        <v>772</v>
      </c>
      <c r="F135" s="73">
        <v>2030</v>
      </c>
      <c r="G135" s="371" t="s">
        <v>333</v>
      </c>
      <c r="H135" s="74"/>
      <c r="I135" s="321">
        <v>14800</v>
      </c>
      <c r="J135" s="401">
        <v>14800</v>
      </c>
      <c r="K135" s="321"/>
      <c r="L135" s="321"/>
      <c r="M135" s="401">
        <f>I135-K135</f>
        <v>14800</v>
      </c>
      <c r="N135" s="324"/>
      <c r="O135" s="324"/>
      <c r="P135" s="361"/>
      <c r="Q135" s="361"/>
      <c r="R135" s="33" t="s">
        <v>788</v>
      </c>
    </row>
    <row r="136" spans="1:18" s="33" customFormat="1" ht="47.25">
      <c r="A136" s="1">
        <v>21</v>
      </c>
      <c r="B136" s="372" t="s">
        <v>325</v>
      </c>
      <c r="C136" s="36" t="s">
        <v>25</v>
      </c>
      <c r="D136" s="36" t="s">
        <v>292</v>
      </c>
      <c r="E136" s="76" t="s">
        <v>772</v>
      </c>
      <c r="F136" s="77">
        <v>2030</v>
      </c>
      <c r="G136" s="373" t="s">
        <v>334</v>
      </c>
      <c r="H136" s="32"/>
      <c r="I136" s="321">
        <v>14800</v>
      </c>
      <c r="J136" s="401">
        <v>14800</v>
      </c>
      <c r="K136" s="321"/>
      <c r="L136" s="321"/>
      <c r="M136" s="401">
        <f>J136-L136</f>
        <v>14800</v>
      </c>
      <c r="N136" s="320"/>
      <c r="O136" s="320"/>
      <c r="P136" s="26"/>
      <c r="Q136" s="26"/>
    </row>
    <row r="137" spans="1:18" s="33" customFormat="1" ht="99" customHeight="1">
      <c r="A137" s="1">
        <v>22</v>
      </c>
      <c r="B137" s="372" t="s">
        <v>326</v>
      </c>
      <c r="C137" s="36" t="s">
        <v>25</v>
      </c>
      <c r="D137" s="36" t="s">
        <v>324</v>
      </c>
      <c r="E137" s="78">
        <v>2026</v>
      </c>
      <c r="F137" s="42">
        <v>2030</v>
      </c>
      <c r="G137" s="79" t="s">
        <v>335</v>
      </c>
      <c r="H137" s="32"/>
      <c r="I137" s="321">
        <v>14900</v>
      </c>
      <c r="J137" s="401">
        <v>14900</v>
      </c>
      <c r="K137" s="321"/>
      <c r="L137" s="321"/>
      <c r="M137" s="401">
        <f>J137-L137</f>
        <v>14900</v>
      </c>
      <c r="N137" s="320"/>
      <c r="O137" s="320"/>
      <c r="P137" s="26"/>
      <c r="Q137" s="26"/>
    </row>
    <row r="138" spans="1:18" s="33" customFormat="1" ht="85.5" customHeight="1">
      <c r="A138" s="1">
        <v>23</v>
      </c>
      <c r="B138" s="372" t="s">
        <v>327</v>
      </c>
      <c r="C138" s="36" t="s">
        <v>25</v>
      </c>
      <c r="D138" s="36" t="s">
        <v>324</v>
      </c>
      <c r="E138" s="78">
        <v>2026</v>
      </c>
      <c r="F138" s="42">
        <v>2030</v>
      </c>
      <c r="G138" s="373" t="s">
        <v>336</v>
      </c>
      <c r="H138" s="32"/>
      <c r="I138" s="321">
        <v>14500</v>
      </c>
      <c r="J138" s="401">
        <v>14500</v>
      </c>
      <c r="K138" s="321"/>
      <c r="L138" s="321"/>
      <c r="M138" s="401">
        <f t="shared" ref="M138" si="3">I138</f>
        <v>14500</v>
      </c>
      <c r="N138" s="320"/>
      <c r="O138" s="320"/>
      <c r="P138" s="26"/>
      <c r="Q138" s="26"/>
    </row>
    <row r="139" spans="1:18" s="33" customFormat="1" ht="164.25" customHeight="1">
      <c r="A139" s="1">
        <v>25</v>
      </c>
      <c r="B139" s="372" t="s">
        <v>328</v>
      </c>
      <c r="C139" s="36" t="s">
        <v>25</v>
      </c>
      <c r="D139" s="36" t="s">
        <v>329</v>
      </c>
      <c r="E139" s="42">
        <v>2028</v>
      </c>
      <c r="F139" s="42">
        <v>2030</v>
      </c>
      <c r="G139" s="79" t="s">
        <v>338</v>
      </c>
      <c r="H139" s="32"/>
      <c r="I139" s="321">
        <v>14900</v>
      </c>
      <c r="J139" s="401">
        <v>14900</v>
      </c>
      <c r="K139" s="321"/>
      <c r="L139" s="321"/>
      <c r="M139" s="401">
        <v>14900</v>
      </c>
      <c r="N139" s="320"/>
      <c r="O139" s="320"/>
      <c r="P139" s="26"/>
      <c r="Q139" s="26"/>
    </row>
    <row r="140" spans="1:18" s="40" customFormat="1" ht="63">
      <c r="A140" s="1">
        <v>29</v>
      </c>
      <c r="B140" s="35" t="s">
        <v>707</v>
      </c>
      <c r="C140" s="36" t="s">
        <v>25</v>
      </c>
      <c r="D140" s="1" t="s">
        <v>114</v>
      </c>
      <c r="E140" s="37"/>
      <c r="F140" s="37"/>
      <c r="G140" s="44" t="s">
        <v>708</v>
      </c>
      <c r="H140" s="38"/>
      <c r="I140" s="321">
        <v>12000</v>
      </c>
      <c r="J140" s="401">
        <v>12000</v>
      </c>
      <c r="K140" s="321"/>
      <c r="L140" s="321"/>
      <c r="M140" s="401">
        <v>12000</v>
      </c>
      <c r="N140" s="318"/>
      <c r="O140" s="318"/>
      <c r="P140" s="36"/>
      <c r="Q140" s="36" t="s">
        <v>706</v>
      </c>
    </row>
    <row r="141" spans="1:18" s="40" customFormat="1" ht="47.25">
      <c r="A141" s="1">
        <v>30</v>
      </c>
      <c r="B141" s="35" t="s">
        <v>406</v>
      </c>
      <c r="C141" s="36" t="s">
        <v>25</v>
      </c>
      <c r="D141" s="1" t="s">
        <v>407</v>
      </c>
      <c r="E141" s="37"/>
      <c r="F141" s="37"/>
      <c r="G141" s="44" t="s">
        <v>410</v>
      </c>
      <c r="H141" s="38"/>
      <c r="I141" s="321">
        <v>14900</v>
      </c>
      <c r="J141" s="401">
        <v>14900</v>
      </c>
      <c r="K141" s="321"/>
      <c r="L141" s="321"/>
      <c r="M141" s="401">
        <v>14900</v>
      </c>
      <c r="N141" s="318"/>
      <c r="O141" s="318"/>
      <c r="P141" s="36"/>
      <c r="Q141" s="36" t="s">
        <v>401</v>
      </c>
    </row>
    <row r="142" spans="1:18" s="40" customFormat="1" ht="50.25" customHeight="1">
      <c r="A142" s="1">
        <v>31</v>
      </c>
      <c r="B142" s="35" t="s">
        <v>829</v>
      </c>
      <c r="C142" s="36" t="s">
        <v>25</v>
      </c>
      <c r="D142" s="1" t="s">
        <v>830</v>
      </c>
      <c r="E142" s="37"/>
      <c r="F142" s="37"/>
      <c r="G142" s="44"/>
      <c r="H142" s="38"/>
      <c r="I142" s="321">
        <v>14900</v>
      </c>
      <c r="J142" s="401">
        <v>14900</v>
      </c>
      <c r="K142" s="321"/>
      <c r="L142" s="321"/>
      <c r="M142" s="401">
        <v>14900</v>
      </c>
      <c r="N142" s="318"/>
      <c r="O142" s="318"/>
      <c r="P142" s="36"/>
      <c r="Q142" s="36" t="s">
        <v>401</v>
      </c>
    </row>
    <row r="143" spans="1:18" s="40" customFormat="1" ht="53.25" customHeight="1">
      <c r="A143" s="1">
        <v>32</v>
      </c>
      <c r="B143" s="35" t="s">
        <v>831</v>
      </c>
      <c r="C143" s="36"/>
      <c r="D143" s="1" t="s">
        <v>1895</v>
      </c>
      <c r="E143" s="37"/>
      <c r="F143" s="37"/>
      <c r="G143" s="44"/>
      <c r="H143" s="38"/>
      <c r="I143" s="321">
        <v>14900</v>
      </c>
      <c r="J143" s="401">
        <v>14900</v>
      </c>
      <c r="K143" s="321"/>
      <c r="L143" s="321"/>
      <c r="M143" s="401">
        <v>13300</v>
      </c>
      <c r="N143" s="318"/>
      <c r="O143" s="318"/>
      <c r="P143" s="36"/>
      <c r="Q143" s="36" t="s">
        <v>401</v>
      </c>
    </row>
    <row r="144" spans="1:18" s="40" customFormat="1" ht="63">
      <c r="A144" s="1">
        <v>33</v>
      </c>
      <c r="B144" s="35" t="s">
        <v>408</v>
      </c>
      <c r="C144" s="36" t="s">
        <v>25</v>
      </c>
      <c r="D144" s="1" t="s">
        <v>409</v>
      </c>
      <c r="E144" s="37"/>
      <c r="F144" s="37"/>
      <c r="G144" s="44" t="s">
        <v>411</v>
      </c>
      <c r="H144" s="38"/>
      <c r="I144" s="321">
        <v>14600</v>
      </c>
      <c r="J144" s="401">
        <v>14600</v>
      </c>
      <c r="K144" s="321"/>
      <c r="L144" s="321"/>
      <c r="M144" s="401">
        <v>14600</v>
      </c>
      <c r="N144" s="318"/>
      <c r="O144" s="318"/>
      <c r="P144" s="36"/>
      <c r="Q144" s="36" t="s">
        <v>401</v>
      </c>
    </row>
    <row r="145" spans="1:20" s="68" customFormat="1" ht="64.5" customHeight="1">
      <c r="A145" s="1">
        <v>34</v>
      </c>
      <c r="B145" s="63" t="s">
        <v>789</v>
      </c>
      <c r="C145" s="64" t="s">
        <v>25</v>
      </c>
      <c r="D145" s="64" t="s">
        <v>790</v>
      </c>
      <c r="E145" s="64"/>
      <c r="F145" s="62"/>
      <c r="G145" s="62"/>
      <c r="H145" s="63"/>
      <c r="I145" s="321">
        <v>14900</v>
      </c>
      <c r="J145" s="401">
        <v>14900</v>
      </c>
      <c r="K145" s="321"/>
      <c r="L145" s="321"/>
      <c r="M145" s="401">
        <v>14900</v>
      </c>
      <c r="N145" s="65"/>
      <c r="O145" s="66"/>
      <c r="P145" s="1"/>
      <c r="Q145" s="1" t="s">
        <v>711</v>
      </c>
      <c r="R145" s="40"/>
      <c r="S145" s="40"/>
      <c r="T145" s="81"/>
    </row>
    <row r="146" spans="1:20" s="40" customFormat="1" ht="54" customHeight="1">
      <c r="A146" s="1">
        <v>35</v>
      </c>
      <c r="B146" s="63" t="s">
        <v>2397</v>
      </c>
      <c r="C146" s="36"/>
      <c r="D146" s="1"/>
      <c r="E146" s="37"/>
      <c r="F146" s="37"/>
      <c r="G146" s="44"/>
      <c r="H146" s="38"/>
      <c r="I146" s="65">
        <v>14900</v>
      </c>
      <c r="J146" s="398">
        <v>14900</v>
      </c>
      <c r="K146" s="65">
        <f>SUM(K147:K150)</f>
        <v>0</v>
      </c>
      <c r="L146" s="65">
        <f>SUM(L147:L150)</f>
        <v>0</v>
      </c>
      <c r="M146" s="398">
        <v>14900</v>
      </c>
      <c r="N146" s="65">
        <f>SUM(N147:N150)</f>
        <v>0</v>
      </c>
      <c r="O146" s="65">
        <f>SUM(O147:O150)</f>
        <v>0</v>
      </c>
      <c r="P146" s="1"/>
      <c r="Q146" s="1" t="s">
        <v>711</v>
      </c>
    </row>
    <row r="147" spans="1:20" s="68" customFormat="1" ht="47.25" customHeight="1">
      <c r="A147" s="1">
        <v>36</v>
      </c>
      <c r="B147" s="63" t="s">
        <v>2398</v>
      </c>
      <c r="C147" s="64"/>
      <c r="D147" s="64"/>
      <c r="E147" s="64"/>
      <c r="F147" s="62"/>
      <c r="G147" s="62"/>
      <c r="H147" s="63"/>
      <c r="I147" s="65">
        <v>14900</v>
      </c>
      <c r="J147" s="398">
        <v>14900</v>
      </c>
      <c r="K147" s="65">
        <f>SUM(K150:K152)</f>
        <v>0</v>
      </c>
      <c r="L147" s="65">
        <f>SUM(L150:L152)</f>
        <v>0</v>
      </c>
      <c r="M147" s="398">
        <v>14900</v>
      </c>
      <c r="N147" s="65">
        <f>SUM(N150:N152)</f>
        <v>0</v>
      </c>
      <c r="O147" s="65">
        <f>SUM(O150:O152)</f>
        <v>0</v>
      </c>
      <c r="P147" s="1"/>
      <c r="Q147" s="1" t="s">
        <v>711</v>
      </c>
      <c r="R147" s="63"/>
      <c r="S147" s="63"/>
      <c r="T147" s="81"/>
    </row>
    <row r="148" spans="1:20" s="40" customFormat="1" ht="57" customHeight="1">
      <c r="A148" s="1">
        <v>37</v>
      </c>
      <c r="B148" s="34" t="s">
        <v>359</v>
      </c>
      <c r="C148" s="36" t="s">
        <v>25</v>
      </c>
      <c r="D148" s="44" t="s">
        <v>114</v>
      </c>
      <c r="E148" s="41"/>
      <c r="F148" s="41"/>
      <c r="G148" s="36"/>
      <c r="H148" s="42"/>
      <c r="I148" s="318">
        <v>29000</v>
      </c>
      <c r="J148" s="396">
        <v>29000</v>
      </c>
      <c r="K148" s="318"/>
      <c r="L148" s="318"/>
      <c r="M148" s="396">
        <v>29000</v>
      </c>
      <c r="N148" s="318"/>
      <c r="O148" s="318"/>
      <c r="P148" s="36"/>
      <c r="Q148" s="36" t="s">
        <v>360</v>
      </c>
      <c r="R148" s="40">
        <v>12000</v>
      </c>
      <c r="S148" s="43">
        <f>M148-R148</f>
        <v>17000</v>
      </c>
    </row>
    <row r="149" spans="1:20" s="40" customFormat="1" ht="31.5">
      <c r="A149" s="1">
        <v>39</v>
      </c>
      <c r="B149" s="35" t="s">
        <v>691</v>
      </c>
      <c r="C149" s="36" t="s">
        <v>25</v>
      </c>
      <c r="D149" s="1" t="s">
        <v>692</v>
      </c>
      <c r="E149" s="37"/>
      <c r="F149" s="37"/>
      <c r="G149" s="44" t="s">
        <v>693</v>
      </c>
      <c r="H149" s="38"/>
      <c r="I149" s="318">
        <v>14500</v>
      </c>
      <c r="J149" s="396">
        <v>14500</v>
      </c>
      <c r="K149" s="318"/>
      <c r="L149" s="318"/>
      <c r="M149" s="396">
        <v>14500</v>
      </c>
      <c r="N149" s="318"/>
      <c r="O149" s="318"/>
      <c r="P149" s="36"/>
      <c r="Q149" s="36" t="s">
        <v>694</v>
      </c>
    </row>
    <row r="150" spans="1:20" s="40" customFormat="1" ht="31.5">
      <c r="A150" s="26" t="s">
        <v>61</v>
      </c>
      <c r="B150" s="27" t="s">
        <v>80</v>
      </c>
      <c r="C150" s="36"/>
      <c r="D150" s="36"/>
      <c r="E150" s="42"/>
      <c r="F150" s="42"/>
      <c r="G150" s="34"/>
      <c r="H150" s="42"/>
      <c r="I150" s="318"/>
      <c r="J150" s="396"/>
      <c r="K150" s="318"/>
      <c r="L150" s="318"/>
      <c r="M150" s="396"/>
      <c r="N150" s="318"/>
      <c r="O150" s="318"/>
      <c r="P150" s="36"/>
      <c r="Q150" s="36"/>
    </row>
    <row r="151" spans="1:20" s="33" customFormat="1" ht="63">
      <c r="A151" s="1">
        <v>1</v>
      </c>
      <c r="B151" s="80" t="s">
        <v>332</v>
      </c>
      <c r="C151" s="36" t="s">
        <v>25</v>
      </c>
      <c r="D151" s="36" t="s">
        <v>324</v>
      </c>
      <c r="E151" s="42">
        <v>2028</v>
      </c>
      <c r="F151" s="42">
        <v>2030</v>
      </c>
      <c r="G151" s="373" t="s">
        <v>341</v>
      </c>
      <c r="H151" s="32"/>
      <c r="I151" s="321">
        <v>25000</v>
      </c>
      <c r="J151" s="401">
        <f>I151</f>
        <v>25000</v>
      </c>
      <c r="K151" s="321"/>
      <c r="L151" s="321"/>
      <c r="M151" s="401">
        <v>10000</v>
      </c>
      <c r="N151" s="320"/>
      <c r="O151" s="320"/>
      <c r="P151" s="41"/>
      <c r="Q151" s="41" t="s">
        <v>2440</v>
      </c>
    </row>
    <row r="152" spans="1:20" s="40" customFormat="1" ht="54" customHeight="1">
      <c r="A152" s="1">
        <v>2</v>
      </c>
      <c r="B152" s="35" t="s">
        <v>695</v>
      </c>
      <c r="C152" s="36" t="s">
        <v>25</v>
      </c>
      <c r="D152" s="1" t="s">
        <v>696</v>
      </c>
      <c r="E152" s="37"/>
      <c r="F152" s="37"/>
      <c r="G152" s="44" t="s">
        <v>697</v>
      </c>
      <c r="H152" s="38"/>
      <c r="I152" s="318">
        <v>44000</v>
      </c>
      <c r="J152" s="396">
        <v>44000</v>
      </c>
      <c r="K152" s="318"/>
      <c r="L152" s="318"/>
      <c r="M152" s="396">
        <v>12500</v>
      </c>
      <c r="N152" s="318"/>
      <c r="O152" s="318"/>
      <c r="P152" s="36"/>
      <c r="Q152" s="36" t="s">
        <v>694</v>
      </c>
      <c r="R152" s="43">
        <f>M152-17500</f>
        <v>-5000</v>
      </c>
    </row>
    <row r="153" spans="1:20" s="40" customFormat="1" ht="31.5">
      <c r="A153" s="26" t="s">
        <v>189</v>
      </c>
      <c r="B153" s="27" t="s">
        <v>81</v>
      </c>
      <c r="C153" s="36"/>
      <c r="D153" s="36"/>
      <c r="E153" s="42"/>
      <c r="F153" s="42"/>
      <c r="G153" s="34"/>
      <c r="H153" s="42"/>
      <c r="I153" s="318"/>
      <c r="J153" s="396"/>
      <c r="K153" s="318"/>
      <c r="L153" s="318"/>
      <c r="M153" s="396"/>
      <c r="N153" s="318"/>
      <c r="O153" s="318"/>
      <c r="P153" s="36"/>
      <c r="Q153" s="36"/>
    </row>
    <row r="154" spans="1:20" s="33" customFormat="1" ht="63.75" customHeight="1">
      <c r="A154" s="1">
        <v>1</v>
      </c>
      <c r="B154" s="372" t="s">
        <v>331</v>
      </c>
      <c r="C154" s="36" t="s">
        <v>25</v>
      </c>
      <c r="D154" s="36" t="s">
        <v>292</v>
      </c>
      <c r="E154" s="42">
        <v>2028</v>
      </c>
      <c r="F154" s="42">
        <v>2030</v>
      </c>
      <c r="G154" s="373" t="s">
        <v>340</v>
      </c>
      <c r="H154" s="32"/>
      <c r="I154" s="321">
        <f>J154</f>
        <v>14000</v>
      </c>
      <c r="J154" s="401">
        <v>14000</v>
      </c>
      <c r="K154" s="321"/>
      <c r="L154" s="321"/>
      <c r="M154" s="401"/>
      <c r="N154" s="320"/>
      <c r="O154" s="320"/>
      <c r="P154" s="41"/>
      <c r="Q154" s="41" t="s">
        <v>2440</v>
      </c>
    </row>
    <row r="155" spans="1:20" s="40" customFormat="1">
      <c r="A155" s="20"/>
      <c r="B155" s="29"/>
      <c r="C155" s="36"/>
      <c r="D155" s="36"/>
      <c r="E155" s="42"/>
      <c r="F155" s="42"/>
      <c r="G155" s="34"/>
      <c r="H155" s="42"/>
      <c r="I155" s="318"/>
      <c r="J155" s="396"/>
      <c r="K155" s="318"/>
      <c r="L155" s="318"/>
      <c r="M155" s="396"/>
      <c r="N155" s="318"/>
      <c r="O155" s="318"/>
      <c r="P155" s="36"/>
      <c r="Q155" s="36"/>
    </row>
    <row r="156" spans="1:20" s="40" customFormat="1" ht="31.5">
      <c r="A156" s="20" t="s">
        <v>200</v>
      </c>
      <c r="B156" s="29" t="s">
        <v>201</v>
      </c>
      <c r="C156" s="36"/>
      <c r="D156" s="36"/>
      <c r="E156" s="42"/>
      <c r="F156" s="42"/>
      <c r="G156" s="34"/>
      <c r="H156" s="42"/>
      <c r="I156" s="318"/>
      <c r="J156" s="396"/>
      <c r="K156" s="318"/>
      <c r="L156" s="318"/>
      <c r="M156" s="396"/>
      <c r="N156" s="318"/>
      <c r="O156" s="318"/>
      <c r="P156" s="36"/>
      <c r="Q156" s="36"/>
    </row>
    <row r="157" spans="1:20" s="40" customFormat="1" ht="47.25">
      <c r="A157" s="26" t="s">
        <v>186</v>
      </c>
      <c r="B157" s="27" t="s">
        <v>77</v>
      </c>
      <c r="C157" s="36"/>
      <c r="D157" s="36"/>
      <c r="E157" s="42"/>
      <c r="F157" s="42"/>
      <c r="G157" s="34"/>
      <c r="H157" s="42"/>
      <c r="I157" s="318"/>
      <c r="J157" s="396"/>
      <c r="K157" s="318"/>
      <c r="L157" s="318"/>
      <c r="M157" s="396"/>
      <c r="N157" s="318"/>
      <c r="O157" s="318"/>
      <c r="P157" s="36"/>
      <c r="Q157" s="36"/>
    </row>
    <row r="158" spans="1:20" s="40" customFormat="1" ht="47.25">
      <c r="A158" s="1">
        <v>1</v>
      </c>
      <c r="B158" s="82" t="s">
        <v>202</v>
      </c>
      <c r="C158" s="36" t="s">
        <v>25</v>
      </c>
      <c r="D158" s="1"/>
      <c r="E158" s="37"/>
      <c r="F158" s="37"/>
      <c r="G158" s="1"/>
      <c r="H158" s="38" t="s">
        <v>291</v>
      </c>
      <c r="I158" s="39">
        <v>12380</v>
      </c>
      <c r="J158" s="394">
        <v>12380</v>
      </c>
      <c r="K158" s="318">
        <v>4300</v>
      </c>
      <c r="L158" s="318">
        <v>4300</v>
      </c>
      <c r="M158" s="396">
        <v>8080</v>
      </c>
      <c r="N158" s="318"/>
      <c r="O158" s="318"/>
      <c r="P158" s="36"/>
      <c r="Q158" s="36" t="s">
        <v>299</v>
      </c>
    </row>
    <row r="159" spans="1:20" s="40" customFormat="1" ht="31.5">
      <c r="A159" s="26" t="s">
        <v>187</v>
      </c>
      <c r="B159" s="27" t="s">
        <v>78</v>
      </c>
      <c r="C159" s="36"/>
      <c r="D159" s="36"/>
      <c r="E159" s="42"/>
      <c r="F159" s="42"/>
      <c r="G159" s="34"/>
      <c r="H159" s="42"/>
      <c r="I159" s="318"/>
      <c r="J159" s="396"/>
      <c r="K159" s="318"/>
      <c r="L159" s="318"/>
      <c r="M159" s="396"/>
      <c r="N159" s="318"/>
      <c r="O159" s="318"/>
      <c r="P159" s="36"/>
      <c r="Q159" s="36"/>
    </row>
    <row r="160" spans="1:20" s="40" customFormat="1" ht="47.25">
      <c r="A160" s="26" t="s">
        <v>60</v>
      </c>
      <c r="B160" s="27" t="s">
        <v>79</v>
      </c>
      <c r="C160" s="36"/>
      <c r="D160" s="36"/>
      <c r="E160" s="42"/>
      <c r="F160" s="42"/>
      <c r="G160" s="34"/>
      <c r="H160" s="42"/>
      <c r="I160" s="318"/>
      <c r="J160" s="396"/>
      <c r="K160" s="318"/>
      <c r="L160" s="318"/>
      <c r="M160" s="396"/>
      <c r="N160" s="318"/>
      <c r="O160" s="318"/>
      <c r="P160" s="36"/>
      <c r="Q160" s="36"/>
    </row>
    <row r="161" spans="1:17" s="40" customFormat="1">
      <c r="A161" s="1"/>
      <c r="B161" s="35"/>
      <c r="C161" s="36"/>
      <c r="D161" s="36"/>
      <c r="E161" s="42"/>
      <c r="F161" s="42"/>
      <c r="G161" s="34"/>
      <c r="H161" s="42"/>
      <c r="I161" s="318"/>
      <c r="J161" s="396"/>
      <c r="K161" s="318"/>
      <c r="L161" s="318"/>
      <c r="M161" s="396"/>
      <c r="N161" s="318"/>
      <c r="O161" s="318"/>
      <c r="P161" s="36"/>
      <c r="Q161" s="36"/>
    </row>
    <row r="162" spans="1:17" s="40" customFormat="1" ht="31.5">
      <c r="A162" s="26" t="s">
        <v>61</v>
      </c>
      <c r="B162" s="27" t="s">
        <v>80</v>
      </c>
      <c r="C162" s="36"/>
      <c r="D162" s="36"/>
      <c r="E162" s="42"/>
      <c r="F162" s="42"/>
      <c r="G162" s="34"/>
      <c r="H162" s="42"/>
      <c r="I162" s="318"/>
      <c r="J162" s="396"/>
      <c r="K162" s="318"/>
      <c r="L162" s="318"/>
      <c r="M162" s="396"/>
      <c r="N162" s="318"/>
      <c r="O162" s="318"/>
      <c r="P162" s="36"/>
      <c r="Q162" s="36"/>
    </row>
    <row r="163" spans="1:17" s="40" customFormat="1" ht="63">
      <c r="A163" s="41">
        <v>1</v>
      </c>
      <c r="B163" s="34" t="s">
        <v>380</v>
      </c>
      <c r="C163" s="36" t="s">
        <v>25</v>
      </c>
      <c r="D163" s="36" t="s">
        <v>292</v>
      </c>
      <c r="E163" s="42"/>
      <c r="F163" s="42"/>
      <c r="G163" s="34"/>
      <c r="H163" s="42"/>
      <c r="I163" s="318">
        <v>30000</v>
      </c>
      <c r="J163" s="396">
        <v>30000</v>
      </c>
      <c r="K163" s="318"/>
      <c r="L163" s="318"/>
      <c r="M163" s="396"/>
      <c r="N163" s="318"/>
      <c r="O163" s="318"/>
      <c r="P163" s="36"/>
      <c r="Q163" s="36"/>
    </row>
    <row r="164" spans="1:17" s="40" customFormat="1">
      <c r="A164" s="41"/>
      <c r="B164" s="34"/>
      <c r="C164" s="36"/>
      <c r="D164" s="36"/>
      <c r="E164" s="42"/>
      <c r="F164" s="42"/>
      <c r="G164" s="34"/>
      <c r="H164" s="42"/>
      <c r="I164" s="318"/>
      <c r="J164" s="396"/>
      <c r="K164" s="318"/>
      <c r="L164" s="318"/>
      <c r="M164" s="396"/>
      <c r="N164" s="318"/>
      <c r="O164" s="318"/>
      <c r="P164" s="36"/>
      <c r="Q164" s="36"/>
    </row>
    <row r="165" spans="1:17" s="40" customFormat="1" ht="31.5">
      <c r="A165" s="26" t="s">
        <v>189</v>
      </c>
      <c r="B165" s="27" t="s">
        <v>81</v>
      </c>
      <c r="C165" s="36"/>
      <c r="D165" s="36"/>
      <c r="E165" s="42"/>
      <c r="F165" s="42"/>
      <c r="G165" s="34"/>
      <c r="H165" s="42"/>
      <c r="I165" s="318"/>
      <c r="J165" s="396"/>
      <c r="K165" s="318"/>
      <c r="L165" s="318"/>
      <c r="M165" s="396"/>
      <c r="N165" s="318"/>
      <c r="O165" s="318"/>
      <c r="P165" s="36"/>
      <c r="Q165" s="36"/>
    </row>
    <row r="166" spans="1:17" s="40" customFormat="1" ht="54" customHeight="1">
      <c r="A166" s="41">
        <v>1</v>
      </c>
      <c r="B166" s="34" t="s">
        <v>378</v>
      </c>
      <c r="C166" s="36" t="s">
        <v>25</v>
      </c>
      <c r="D166" s="36" t="s">
        <v>379</v>
      </c>
      <c r="E166" s="42"/>
      <c r="F166" s="42"/>
      <c r="G166" s="34"/>
      <c r="H166" s="42"/>
      <c r="I166" s="318">
        <v>10000</v>
      </c>
      <c r="J166" s="396">
        <v>10000</v>
      </c>
      <c r="K166" s="318"/>
      <c r="L166" s="318"/>
      <c r="M166" s="396"/>
      <c r="N166" s="318"/>
      <c r="O166" s="318"/>
      <c r="P166" s="36"/>
      <c r="Q166" s="36"/>
    </row>
    <row r="167" spans="1:17" s="40" customFormat="1" ht="73.5" customHeight="1">
      <c r="A167" s="41">
        <v>2</v>
      </c>
      <c r="B167" s="34" t="s">
        <v>381</v>
      </c>
      <c r="C167" s="36" t="s">
        <v>25</v>
      </c>
      <c r="D167" s="36" t="s">
        <v>292</v>
      </c>
      <c r="E167" s="42"/>
      <c r="F167" s="42"/>
      <c r="G167" s="34"/>
      <c r="H167" s="42"/>
      <c r="I167" s="318">
        <v>15000</v>
      </c>
      <c r="J167" s="396">
        <v>15000</v>
      </c>
      <c r="K167" s="318"/>
      <c r="L167" s="318"/>
      <c r="M167" s="396"/>
      <c r="N167" s="318"/>
      <c r="O167" s="318"/>
      <c r="P167" s="36"/>
      <c r="Q167" s="36"/>
    </row>
    <row r="168" spans="1:17" s="40" customFormat="1" ht="45.75" customHeight="1">
      <c r="A168" s="20" t="s">
        <v>203</v>
      </c>
      <c r="B168" s="29" t="s">
        <v>204</v>
      </c>
      <c r="C168" s="36"/>
      <c r="D168" s="36"/>
      <c r="E168" s="42"/>
      <c r="F168" s="42"/>
      <c r="G168" s="34"/>
      <c r="H168" s="42"/>
      <c r="I168" s="318"/>
      <c r="J168" s="396"/>
      <c r="K168" s="318"/>
      <c r="L168" s="318"/>
      <c r="M168" s="396"/>
      <c r="N168" s="318"/>
      <c r="O168" s="318"/>
      <c r="P168" s="36"/>
      <c r="Q168" s="36"/>
    </row>
    <row r="169" spans="1:17" s="40" customFormat="1" ht="57" customHeight="1">
      <c r="A169" s="26" t="s">
        <v>186</v>
      </c>
      <c r="B169" s="27" t="s">
        <v>77</v>
      </c>
      <c r="C169" s="36"/>
      <c r="D169" s="36"/>
      <c r="E169" s="42"/>
      <c r="F169" s="42"/>
      <c r="G169" s="34"/>
      <c r="H169" s="42"/>
      <c r="I169" s="318"/>
      <c r="J169" s="396"/>
      <c r="K169" s="318"/>
      <c r="L169" s="318"/>
      <c r="M169" s="396"/>
      <c r="N169" s="318"/>
      <c r="O169" s="318"/>
      <c r="P169" s="36"/>
      <c r="Q169" s="36"/>
    </row>
    <row r="170" spans="1:17" s="40" customFormat="1" ht="31.5">
      <c r="A170" s="1">
        <v>1</v>
      </c>
      <c r="B170" s="35" t="s">
        <v>205</v>
      </c>
      <c r="C170" s="36" t="s">
        <v>25</v>
      </c>
      <c r="D170" s="1"/>
      <c r="E170" s="37"/>
      <c r="F170" s="37"/>
      <c r="G170" s="1"/>
      <c r="H170" s="38"/>
      <c r="I170" s="39">
        <v>8000</v>
      </c>
      <c r="J170" s="394">
        <v>8000</v>
      </c>
      <c r="K170" s="318">
        <v>500</v>
      </c>
      <c r="L170" s="318">
        <v>500</v>
      </c>
      <c r="M170" s="396">
        <v>7500</v>
      </c>
      <c r="N170" s="318"/>
      <c r="O170" s="318"/>
      <c r="P170" s="36"/>
      <c r="Q170" s="36" t="s">
        <v>299</v>
      </c>
    </row>
    <row r="171" spans="1:17" s="40" customFormat="1" ht="31.5">
      <c r="A171" s="26" t="s">
        <v>187</v>
      </c>
      <c r="B171" s="27" t="s">
        <v>78</v>
      </c>
      <c r="C171" s="36"/>
      <c r="D171" s="36"/>
      <c r="E171" s="42"/>
      <c r="F171" s="42"/>
      <c r="G171" s="34"/>
      <c r="H171" s="42"/>
      <c r="I171" s="318"/>
      <c r="J171" s="396"/>
      <c r="K171" s="318"/>
      <c r="L171" s="318"/>
      <c r="M171" s="396"/>
      <c r="N171" s="318"/>
      <c r="O171" s="318"/>
      <c r="P171" s="36"/>
      <c r="Q171" s="36"/>
    </row>
    <row r="172" spans="1:17" s="40" customFormat="1" ht="47.25">
      <c r="A172" s="26" t="s">
        <v>60</v>
      </c>
      <c r="B172" s="27" t="s">
        <v>79</v>
      </c>
      <c r="C172" s="36"/>
      <c r="D172" s="36"/>
      <c r="E172" s="42"/>
      <c r="F172" s="42"/>
      <c r="G172" s="34"/>
      <c r="H172" s="42"/>
      <c r="I172" s="318"/>
      <c r="J172" s="396"/>
      <c r="K172" s="318"/>
      <c r="L172" s="318"/>
      <c r="M172" s="396"/>
      <c r="N172" s="318"/>
      <c r="O172" s="318"/>
      <c r="P172" s="36"/>
      <c r="Q172" s="36"/>
    </row>
    <row r="173" spans="1:17" s="40" customFormat="1" ht="45" customHeight="1">
      <c r="A173" s="1">
        <v>1</v>
      </c>
      <c r="B173" s="35" t="s">
        <v>478</v>
      </c>
      <c r="C173" s="36" t="s">
        <v>25</v>
      </c>
      <c r="D173" s="36"/>
      <c r="E173" s="42"/>
      <c r="F173" s="42"/>
      <c r="G173" s="34"/>
      <c r="H173" s="42"/>
      <c r="I173" s="318">
        <v>35000</v>
      </c>
      <c r="J173" s="396">
        <v>35000</v>
      </c>
      <c r="K173" s="318"/>
      <c r="L173" s="318"/>
      <c r="M173" s="396">
        <v>20248</v>
      </c>
      <c r="N173" s="318"/>
      <c r="O173" s="318"/>
      <c r="P173" s="36"/>
      <c r="Q173" s="36" t="s">
        <v>248</v>
      </c>
    </row>
    <row r="174" spans="1:17" s="40" customFormat="1" ht="31.5">
      <c r="A174" s="26" t="s">
        <v>61</v>
      </c>
      <c r="B174" s="27" t="s">
        <v>80</v>
      </c>
      <c r="C174" s="36"/>
      <c r="D174" s="36"/>
      <c r="E174" s="42"/>
      <c r="F174" s="42"/>
      <c r="G174" s="34"/>
      <c r="H174" s="42"/>
      <c r="I174" s="318"/>
      <c r="J174" s="396"/>
      <c r="K174" s="318"/>
      <c r="L174" s="318"/>
      <c r="M174" s="396"/>
      <c r="N174" s="318"/>
      <c r="O174" s="318"/>
      <c r="P174" s="36"/>
      <c r="Q174" s="36"/>
    </row>
    <row r="175" spans="1:17" s="40" customFormat="1">
      <c r="A175" s="41"/>
      <c r="B175" s="34"/>
      <c r="C175" s="36"/>
      <c r="D175" s="36"/>
      <c r="E175" s="42"/>
      <c r="F175" s="42"/>
      <c r="G175" s="34"/>
      <c r="H175" s="42"/>
      <c r="I175" s="318"/>
      <c r="J175" s="396"/>
      <c r="K175" s="318"/>
      <c r="L175" s="318"/>
      <c r="M175" s="396"/>
      <c r="N175" s="318"/>
      <c r="O175" s="318"/>
      <c r="P175" s="36"/>
      <c r="Q175" s="36"/>
    </row>
    <row r="176" spans="1:17" s="40" customFormat="1" ht="28.5" customHeight="1">
      <c r="A176" s="26" t="s">
        <v>189</v>
      </c>
      <c r="B176" s="27" t="s">
        <v>81</v>
      </c>
      <c r="C176" s="36"/>
      <c r="D176" s="36"/>
      <c r="E176" s="42"/>
      <c r="F176" s="42"/>
      <c r="G176" s="34"/>
      <c r="H176" s="42"/>
      <c r="I176" s="318"/>
      <c r="J176" s="396"/>
      <c r="K176" s="318"/>
      <c r="L176" s="318"/>
      <c r="M176" s="396"/>
      <c r="N176" s="318"/>
      <c r="O176" s="318"/>
      <c r="P176" s="36"/>
      <c r="Q176" s="36"/>
    </row>
    <row r="177" spans="1:18" s="40" customFormat="1" ht="28.5" customHeight="1">
      <c r="A177" s="41"/>
      <c r="B177" s="34"/>
      <c r="C177" s="36"/>
      <c r="D177" s="36"/>
      <c r="E177" s="42"/>
      <c r="F177" s="42"/>
      <c r="G177" s="34"/>
      <c r="H177" s="42"/>
      <c r="I177" s="318"/>
      <c r="J177" s="396"/>
      <c r="K177" s="318"/>
      <c r="L177" s="318"/>
      <c r="M177" s="396"/>
      <c r="N177" s="318"/>
      <c r="O177" s="318"/>
      <c r="P177" s="36"/>
      <c r="Q177" s="36"/>
    </row>
    <row r="178" spans="1:18" s="40" customFormat="1" ht="28.5" customHeight="1">
      <c r="A178" s="20" t="s">
        <v>206</v>
      </c>
      <c r="B178" s="29" t="s">
        <v>207</v>
      </c>
      <c r="C178" s="36"/>
      <c r="D178" s="36"/>
      <c r="E178" s="42"/>
      <c r="F178" s="42"/>
      <c r="G178" s="34"/>
      <c r="H178" s="42"/>
      <c r="I178" s="318"/>
      <c r="J178" s="396"/>
      <c r="K178" s="318"/>
      <c r="L178" s="318"/>
      <c r="M178" s="396"/>
      <c r="N178" s="318"/>
      <c r="O178" s="318"/>
      <c r="P178" s="36"/>
      <c r="Q178" s="36"/>
    </row>
    <row r="179" spans="1:18" s="40" customFormat="1" ht="49.5" customHeight="1">
      <c r="A179" s="26" t="s">
        <v>186</v>
      </c>
      <c r="B179" s="27" t="s">
        <v>77</v>
      </c>
      <c r="C179" s="36"/>
      <c r="D179" s="36"/>
      <c r="E179" s="42"/>
      <c r="F179" s="42"/>
      <c r="G179" s="34"/>
      <c r="H179" s="42"/>
      <c r="I179" s="318"/>
      <c r="J179" s="396"/>
      <c r="K179" s="318"/>
      <c r="L179" s="318"/>
      <c r="M179" s="396"/>
      <c r="N179" s="318"/>
      <c r="O179" s="318"/>
      <c r="P179" s="36"/>
      <c r="Q179" s="36"/>
    </row>
    <row r="180" spans="1:18" s="40" customFormat="1">
      <c r="A180" s="41"/>
      <c r="B180" s="34"/>
      <c r="C180" s="36"/>
      <c r="D180" s="36"/>
      <c r="E180" s="42"/>
      <c r="F180" s="42"/>
      <c r="G180" s="34"/>
      <c r="H180" s="42"/>
      <c r="I180" s="318"/>
      <c r="J180" s="396"/>
      <c r="K180" s="318"/>
      <c r="L180" s="318"/>
      <c r="M180" s="396"/>
      <c r="N180" s="318"/>
      <c r="O180" s="318"/>
      <c r="P180" s="36"/>
      <c r="Q180" s="36"/>
    </row>
    <row r="181" spans="1:18" s="40" customFormat="1" ht="31.5">
      <c r="A181" s="26" t="s">
        <v>187</v>
      </c>
      <c r="B181" s="27" t="s">
        <v>78</v>
      </c>
      <c r="C181" s="36"/>
      <c r="D181" s="36"/>
      <c r="E181" s="42"/>
      <c r="F181" s="42"/>
      <c r="G181" s="34"/>
      <c r="H181" s="42"/>
      <c r="I181" s="318"/>
      <c r="J181" s="396"/>
      <c r="K181" s="318"/>
      <c r="L181" s="318"/>
      <c r="M181" s="396"/>
      <c r="N181" s="318"/>
      <c r="O181" s="318"/>
      <c r="P181" s="36"/>
      <c r="Q181" s="36"/>
    </row>
    <row r="182" spans="1:18" s="40" customFormat="1" ht="47.25">
      <c r="A182" s="26" t="s">
        <v>60</v>
      </c>
      <c r="B182" s="27" t="s">
        <v>79</v>
      </c>
      <c r="C182" s="36"/>
      <c r="D182" s="36"/>
      <c r="E182" s="42"/>
      <c r="F182" s="42"/>
      <c r="G182" s="34"/>
      <c r="H182" s="42"/>
      <c r="I182" s="318"/>
      <c r="J182" s="396"/>
      <c r="K182" s="318"/>
      <c r="L182" s="318"/>
      <c r="M182" s="396"/>
      <c r="N182" s="318"/>
      <c r="O182" s="318"/>
      <c r="P182" s="36"/>
      <c r="Q182" s="36"/>
    </row>
    <row r="183" spans="1:18" s="40" customFormat="1" ht="54.75" customHeight="1">
      <c r="A183" s="41">
        <v>1</v>
      </c>
      <c r="B183" s="34" t="s">
        <v>676</v>
      </c>
      <c r="C183" s="36" t="s">
        <v>25</v>
      </c>
      <c r="D183" s="36" t="s">
        <v>677</v>
      </c>
      <c r="E183" s="42"/>
      <c r="F183" s="42"/>
      <c r="G183" s="34" t="s">
        <v>674</v>
      </c>
      <c r="H183" s="42"/>
      <c r="I183" s="318">
        <v>14000</v>
      </c>
      <c r="J183" s="396">
        <v>11900</v>
      </c>
      <c r="K183" s="318"/>
      <c r="L183" s="318"/>
      <c r="M183" s="396">
        <v>11900</v>
      </c>
      <c r="N183" s="318"/>
      <c r="O183" s="318"/>
      <c r="P183" s="36"/>
      <c r="Q183" s="36" t="s">
        <v>675</v>
      </c>
      <c r="R183" s="40" t="s">
        <v>778</v>
      </c>
    </row>
    <row r="184" spans="1:18" s="40" customFormat="1" ht="67.5" customHeight="1">
      <c r="A184" s="41">
        <v>2</v>
      </c>
      <c r="B184" s="34" t="s">
        <v>684</v>
      </c>
      <c r="C184" s="36" t="s">
        <v>25</v>
      </c>
      <c r="D184" s="36" t="s">
        <v>114</v>
      </c>
      <c r="E184" s="42"/>
      <c r="F184" s="42"/>
      <c r="G184" s="34"/>
      <c r="H184" s="42"/>
      <c r="I184" s="318">
        <v>20000</v>
      </c>
      <c r="J184" s="396">
        <v>20000</v>
      </c>
      <c r="K184" s="318"/>
      <c r="L184" s="318"/>
      <c r="M184" s="396">
        <v>20000</v>
      </c>
      <c r="N184" s="318"/>
      <c r="O184" s="318"/>
      <c r="P184" s="36"/>
      <c r="Q184" s="36" t="s">
        <v>686</v>
      </c>
    </row>
    <row r="185" spans="1:18" s="40" customFormat="1" ht="47.25">
      <c r="A185" s="41">
        <v>3</v>
      </c>
      <c r="B185" s="34" t="s">
        <v>685</v>
      </c>
      <c r="C185" s="36" t="s">
        <v>25</v>
      </c>
      <c r="D185" s="36" t="s">
        <v>114</v>
      </c>
      <c r="E185" s="42"/>
      <c r="F185" s="42"/>
      <c r="G185" s="34"/>
      <c r="H185" s="42"/>
      <c r="I185" s="318">
        <v>25000</v>
      </c>
      <c r="J185" s="396">
        <v>25000</v>
      </c>
      <c r="K185" s="318"/>
      <c r="L185" s="318"/>
      <c r="M185" s="396">
        <v>10000</v>
      </c>
      <c r="N185" s="318"/>
      <c r="O185" s="318"/>
      <c r="P185" s="36"/>
      <c r="Q185" s="36" t="s">
        <v>686</v>
      </c>
    </row>
    <row r="186" spans="1:18" s="40" customFormat="1">
      <c r="A186" s="41"/>
      <c r="B186" s="34"/>
      <c r="C186" s="36"/>
      <c r="D186" s="36"/>
      <c r="E186" s="42"/>
      <c r="F186" s="42"/>
      <c r="G186" s="34"/>
      <c r="H186" s="42"/>
      <c r="I186" s="318"/>
      <c r="J186" s="396"/>
      <c r="K186" s="318"/>
      <c r="L186" s="318"/>
      <c r="M186" s="396"/>
      <c r="N186" s="318"/>
      <c r="O186" s="318"/>
      <c r="P186" s="36"/>
      <c r="Q186" s="36"/>
    </row>
    <row r="187" spans="1:18" s="40" customFormat="1" ht="31.5">
      <c r="A187" s="26" t="s">
        <v>61</v>
      </c>
      <c r="B187" s="27" t="s">
        <v>80</v>
      </c>
      <c r="C187" s="36"/>
      <c r="D187" s="36"/>
      <c r="E187" s="42"/>
      <c r="F187" s="42"/>
      <c r="G187" s="34"/>
      <c r="H187" s="42"/>
      <c r="I187" s="318"/>
      <c r="J187" s="396"/>
      <c r="K187" s="318"/>
      <c r="L187" s="318"/>
      <c r="M187" s="396"/>
      <c r="N187" s="318"/>
      <c r="O187" s="318"/>
      <c r="P187" s="36"/>
      <c r="Q187" s="36"/>
    </row>
    <row r="188" spans="1:18" s="40" customFormat="1">
      <c r="A188" s="41"/>
      <c r="B188" s="34"/>
      <c r="C188" s="36"/>
      <c r="D188" s="36"/>
      <c r="E188" s="42"/>
      <c r="F188" s="42"/>
      <c r="G188" s="34"/>
      <c r="H188" s="42"/>
      <c r="I188" s="318"/>
      <c r="J188" s="396"/>
      <c r="K188" s="318"/>
      <c r="L188" s="318"/>
      <c r="M188" s="396"/>
      <c r="N188" s="318"/>
      <c r="O188" s="318"/>
      <c r="P188" s="36"/>
      <c r="Q188" s="36"/>
    </row>
    <row r="189" spans="1:18" s="40" customFormat="1" ht="31.5">
      <c r="A189" s="26" t="s">
        <v>189</v>
      </c>
      <c r="B189" s="27" t="s">
        <v>81</v>
      </c>
      <c r="C189" s="36"/>
      <c r="D189" s="36"/>
      <c r="E189" s="42"/>
      <c r="F189" s="42"/>
      <c r="G189" s="34"/>
      <c r="H189" s="42"/>
      <c r="I189" s="318"/>
      <c r="J189" s="396"/>
      <c r="K189" s="318"/>
      <c r="L189" s="318"/>
      <c r="M189" s="396"/>
      <c r="N189" s="318"/>
      <c r="O189" s="318"/>
      <c r="P189" s="36"/>
      <c r="Q189" s="36"/>
    </row>
    <row r="190" spans="1:18" s="40" customFormat="1" ht="31.5">
      <c r="A190" s="20" t="s">
        <v>208</v>
      </c>
      <c r="B190" s="29" t="s">
        <v>209</v>
      </c>
      <c r="C190" s="36"/>
      <c r="D190" s="36"/>
      <c r="E190" s="42"/>
      <c r="F190" s="42"/>
      <c r="G190" s="34"/>
      <c r="H190" s="42"/>
      <c r="I190" s="318"/>
      <c r="J190" s="396"/>
      <c r="K190" s="318"/>
      <c r="L190" s="318"/>
      <c r="M190" s="396"/>
      <c r="N190" s="318"/>
      <c r="O190" s="318"/>
      <c r="P190" s="36"/>
      <c r="Q190" s="36"/>
    </row>
    <row r="191" spans="1:18" s="40" customFormat="1" ht="47.25">
      <c r="A191" s="26" t="s">
        <v>186</v>
      </c>
      <c r="B191" s="27" t="s">
        <v>77</v>
      </c>
      <c r="C191" s="36"/>
      <c r="D191" s="36"/>
      <c r="E191" s="42"/>
      <c r="F191" s="42"/>
      <c r="G191" s="34"/>
      <c r="H191" s="42"/>
      <c r="I191" s="318"/>
      <c r="J191" s="396"/>
      <c r="K191" s="318"/>
      <c r="L191" s="318"/>
      <c r="M191" s="396"/>
      <c r="N191" s="318"/>
      <c r="O191" s="318"/>
      <c r="P191" s="36"/>
      <c r="Q191" s="36"/>
    </row>
    <row r="192" spans="1:18" s="40" customFormat="1">
      <c r="A192" s="41"/>
      <c r="B192" s="34"/>
      <c r="C192" s="36"/>
      <c r="D192" s="36"/>
      <c r="E192" s="42"/>
      <c r="F192" s="42"/>
      <c r="G192" s="34"/>
      <c r="H192" s="42"/>
      <c r="I192" s="318"/>
      <c r="J192" s="396"/>
      <c r="K192" s="318"/>
      <c r="L192" s="318"/>
      <c r="M192" s="396"/>
      <c r="N192" s="318"/>
      <c r="O192" s="318"/>
      <c r="P192" s="36"/>
      <c r="Q192" s="36"/>
    </row>
    <row r="193" spans="1:18" s="40" customFormat="1" ht="31.5">
      <c r="A193" s="26" t="s">
        <v>187</v>
      </c>
      <c r="B193" s="27" t="s">
        <v>78</v>
      </c>
      <c r="C193" s="36"/>
      <c r="D193" s="36"/>
      <c r="E193" s="42"/>
      <c r="F193" s="42"/>
      <c r="G193" s="34"/>
      <c r="H193" s="42"/>
      <c r="I193" s="318"/>
      <c r="J193" s="396"/>
      <c r="K193" s="318"/>
      <c r="L193" s="318"/>
      <c r="M193" s="396"/>
      <c r="N193" s="318"/>
      <c r="O193" s="318"/>
      <c r="P193" s="36"/>
      <c r="Q193" s="36"/>
    </row>
    <row r="194" spans="1:18" s="40" customFormat="1" ht="47.25">
      <c r="A194" s="26" t="s">
        <v>60</v>
      </c>
      <c r="B194" s="27" t="s">
        <v>79</v>
      </c>
      <c r="C194" s="36"/>
      <c r="D194" s="36"/>
      <c r="E194" s="42"/>
      <c r="F194" s="42"/>
      <c r="G194" s="34"/>
      <c r="H194" s="42"/>
      <c r="I194" s="318"/>
      <c r="J194" s="396"/>
      <c r="K194" s="318"/>
      <c r="L194" s="318"/>
      <c r="M194" s="396"/>
      <c r="N194" s="318"/>
      <c r="O194" s="318"/>
      <c r="P194" s="36"/>
      <c r="Q194" s="36"/>
    </row>
    <row r="195" spans="1:18" s="40" customFormat="1" ht="84.75" customHeight="1">
      <c r="A195" s="1">
        <v>1</v>
      </c>
      <c r="B195" s="35" t="s">
        <v>2399</v>
      </c>
      <c r="C195" s="36"/>
      <c r="D195" s="36" t="s">
        <v>114</v>
      </c>
      <c r="E195" s="42"/>
      <c r="F195" s="42"/>
      <c r="G195" s="34"/>
      <c r="H195" s="42"/>
      <c r="I195" s="318">
        <v>25000</v>
      </c>
      <c r="J195" s="396">
        <v>25000</v>
      </c>
      <c r="K195" s="318"/>
      <c r="L195" s="318"/>
      <c r="M195" s="396">
        <v>25000</v>
      </c>
      <c r="N195" s="318"/>
      <c r="O195" s="318"/>
      <c r="P195" s="36"/>
      <c r="Q195" s="36" t="s">
        <v>2400</v>
      </c>
    </row>
    <row r="196" spans="1:18" s="40" customFormat="1" ht="31.5">
      <c r="A196" s="26" t="s">
        <v>61</v>
      </c>
      <c r="B196" s="27" t="s">
        <v>80</v>
      </c>
      <c r="C196" s="36"/>
      <c r="D196" s="36"/>
      <c r="E196" s="42"/>
      <c r="F196" s="42"/>
      <c r="G196" s="34"/>
      <c r="H196" s="42"/>
      <c r="I196" s="318"/>
      <c r="J196" s="396"/>
      <c r="K196" s="318"/>
      <c r="L196" s="318"/>
      <c r="M196" s="396"/>
      <c r="N196" s="318"/>
      <c r="O196" s="318"/>
      <c r="P196" s="36"/>
      <c r="Q196" s="36"/>
    </row>
    <row r="197" spans="1:18" s="40" customFormat="1">
      <c r="A197" s="41"/>
      <c r="B197" s="34"/>
      <c r="C197" s="36"/>
      <c r="D197" s="36"/>
      <c r="E197" s="42"/>
      <c r="F197" s="42"/>
      <c r="G197" s="34"/>
      <c r="H197" s="42"/>
      <c r="I197" s="318"/>
      <c r="J197" s="396"/>
      <c r="K197" s="318"/>
      <c r="L197" s="318"/>
      <c r="M197" s="396"/>
      <c r="N197" s="318"/>
      <c r="O197" s="318"/>
      <c r="P197" s="36"/>
      <c r="Q197" s="36"/>
    </row>
    <row r="198" spans="1:18" s="40" customFormat="1" ht="33.75" customHeight="1">
      <c r="A198" s="26" t="s">
        <v>189</v>
      </c>
      <c r="B198" s="27" t="s">
        <v>81</v>
      </c>
      <c r="C198" s="36"/>
      <c r="D198" s="36"/>
      <c r="E198" s="42"/>
      <c r="F198" s="42"/>
      <c r="G198" s="34"/>
      <c r="H198" s="42"/>
      <c r="I198" s="318"/>
      <c r="J198" s="396"/>
      <c r="K198" s="318"/>
      <c r="L198" s="318"/>
      <c r="M198" s="396"/>
      <c r="N198" s="318"/>
      <c r="O198" s="318"/>
      <c r="P198" s="36"/>
      <c r="Q198" s="36"/>
    </row>
    <row r="199" spans="1:18" s="40" customFormat="1" ht="18.75" customHeight="1">
      <c r="A199" s="41"/>
      <c r="B199" s="34"/>
      <c r="C199" s="36"/>
      <c r="D199" s="36"/>
      <c r="E199" s="42"/>
      <c r="F199" s="42"/>
      <c r="G199" s="34"/>
      <c r="H199" s="42"/>
      <c r="I199" s="318"/>
      <c r="J199" s="396"/>
      <c r="K199" s="318"/>
      <c r="L199" s="318"/>
      <c r="M199" s="396"/>
      <c r="N199" s="318"/>
      <c r="O199" s="318"/>
      <c r="P199" s="36"/>
      <c r="Q199" s="36"/>
    </row>
    <row r="200" spans="1:18" s="40" customFormat="1" ht="34.5" customHeight="1">
      <c r="A200" s="20" t="s">
        <v>210</v>
      </c>
      <c r="B200" s="29" t="s">
        <v>211</v>
      </c>
      <c r="C200" s="36"/>
      <c r="D200" s="36"/>
      <c r="E200" s="42"/>
      <c r="F200" s="42"/>
      <c r="G200" s="34"/>
      <c r="H200" s="42"/>
      <c r="I200" s="318"/>
      <c r="J200" s="396"/>
      <c r="K200" s="318"/>
      <c r="L200" s="318"/>
      <c r="M200" s="396"/>
      <c r="N200" s="318"/>
      <c r="O200" s="318"/>
      <c r="P200" s="36"/>
      <c r="Q200" s="36"/>
    </row>
    <row r="201" spans="1:18" s="40" customFormat="1" ht="47.25">
      <c r="A201" s="26" t="s">
        <v>186</v>
      </c>
      <c r="B201" s="27" t="s">
        <v>77</v>
      </c>
      <c r="C201" s="36"/>
      <c r="D201" s="36"/>
      <c r="E201" s="42"/>
      <c r="F201" s="42"/>
      <c r="G201" s="34"/>
      <c r="H201" s="42"/>
      <c r="I201" s="318"/>
      <c r="J201" s="396"/>
      <c r="K201" s="318"/>
      <c r="L201" s="318"/>
      <c r="M201" s="396"/>
      <c r="N201" s="318"/>
      <c r="O201" s="318"/>
      <c r="P201" s="36"/>
      <c r="Q201" s="36"/>
    </row>
    <row r="202" spans="1:18" s="40" customFormat="1">
      <c r="A202" s="41"/>
      <c r="B202" s="34"/>
      <c r="C202" s="36"/>
      <c r="D202" s="36"/>
      <c r="E202" s="42"/>
      <c r="F202" s="42"/>
      <c r="G202" s="34"/>
      <c r="H202" s="42"/>
      <c r="I202" s="318"/>
      <c r="J202" s="396"/>
      <c r="K202" s="318"/>
      <c r="L202" s="318"/>
      <c r="M202" s="396"/>
      <c r="N202" s="318"/>
      <c r="O202" s="318"/>
      <c r="P202" s="36"/>
      <c r="Q202" s="36"/>
    </row>
    <row r="203" spans="1:18" s="40" customFormat="1" ht="31.5">
      <c r="A203" s="26" t="s">
        <v>187</v>
      </c>
      <c r="B203" s="27" t="s">
        <v>78</v>
      </c>
      <c r="C203" s="36"/>
      <c r="D203" s="36"/>
      <c r="E203" s="42"/>
      <c r="F203" s="42"/>
      <c r="G203" s="34"/>
      <c r="H203" s="42"/>
      <c r="I203" s="318"/>
      <c r="J203" s="396"/>
      <c r="K203" s="318"/>
      <c r="L203" s="318"/>
      <c r="M203" s="396"/>
      <c r="N203" s="318"/>
      <c r="O203" s="318"/>
      <c r="P203" s="36"/>
      <c r="Q203" s="36"/>
    </row>
    <row r="204" spans="1:18" s="40" customFormat="1" ht="47.25">
      <c r="A204" s="26" t="s">
        <v>60</v>
      </c>
      <c r="B204" s="27" t="s">
        <v>79</v>
      </c>
      <c r="C204" s="36"/>
      <c r="D204" s="36"/>
      <c r="E204" s="42"/>
      <c r="F204" s="42"/>
      <c r="G204" s="34"/>
      <c r="H204" s="42"/>
      <c r="I204" s="318"/>
      <c r="J204" s="396"/>
      <c r="K204" s="318"/>
      <c r="L204" s="318"/>
      <c r="M204" s="396"/>
      <c r="N204" s="318"/>
      <c r="O204" s="318"/>
      <c r="P204" s="36"/>
      <c r="Q204" s="36"/>
    </row>
    <row r="205" spans="1:18" s="40" customFormat="1" ht="46.5" customHeight="1">
      <c r="A205" s="1">
        <v>1</v>
      </c>
      <c r="B205" s="35" t="s">
        <v>644</v>
      </c>
      <c r="C205" s="36" t="s">
        <v>25</v>
      </c>
      <c r="D205" s="36" t="s">
        <v>642</v>
      </c>
      <c r="E205" s="42"/>
      <c r="F205" s="42"/>
      <c r="G205" s="34" t="s">
        <v>645</v>
      </c>
      <c r="H205" s="42"/>
      <c r="I205" s="318">
        <v>45000</v>
      </c>
      <c r="J205" s="396">
        <v>31000</v>
      </c>
      <c r="K205" s="318"/>
      <c r="L205" s="318"/>
      <c r="M205" s="396">
        <v>31000</v>
      </c>
      <c r="N205" s="318"/>
      <c r="O205" s="318"/>
      <c r="P205" s="36"/>
      <c r="Q205" s="36" t="s">
        <v>643</v>
      </c>
      <c r="R205" s="40" t="s">
        <v>300</v>
      </c>
    </row>
    <row r="206" spans="1:18" s="40" customFormat="1" ht="31.5">
      <c r="A206" s="26" t="s">
        <v>61</v>
      </c>
      <c r="B206" s="27" t="s">
        <v>80</v>
      </c>
      <c r="C206" s="36"/>
      <c r="D206" s="36"/>
      <c r="E206" s="42"/>
      <c r="F206" s="42"/>
      <c r="G206" s="34"/>
      <c r="H206" s="42"/>
      <c r="I206" s="318"/>
      <c r="J206" s="396"/>
      <c r="K206" s="318"/>
      <c r="L206" s="318"/>
      <c r="M206" s="396"/>
      <c r="N206" s="318"/>
      <c r="O206" s="318"/>
      <c r="P206" s="36"/>
      <c r="Q206" s="36"/>
    </row>
    <row r="207" spans="1:18" s="40" customFormat="1" ht="52.5" customHeight="1">
      <c r="A207" s="41">
        <v>1</v>
      </c>
      <c r="B207" s="34" t="s">
        <v>2431</v>
      </c>
      <c r="C207" s="36" t="s">
        <v>25</v>
      </c>
      <c r="D207" s="36" t="s">
        <v>2432</v>
      </c>
      <c r="E207" s="42"/>
      <c r="F207" s="42"/>
      <c r="G207" s="34"/>
      <c r="H207" s="42"/>
      <c r="I207" s="318">
        <v>30000</v>
      </c>
      <c r="J207" s="396">
        <v>24000</v>
      </c>
      <c r="K207" s="318"/>
      <c r="L207" s="318"/>
      <c r="M207" s="396">
        <v>5000</v>
      </c>
      <c r="N207" s="318"/>
      <c r="O207" s="318"/>
      <c r="P207" s="36"/>
      <c r="Q207" s="36" t="s">
        <v>2429</v>
      </c>
    </row>
    <row r="208" spans="1:18" s="40" customFormat="1" ht="31.5">
      <c r="A208" s="26" t="s">
        <v>189</v>
      </c>
      <c r="B208" s="27" t="s">
        <v>81</v>
      </c>
      <c r="C208" s="36"/>
      <c r="D208" s="36"/>
      <c r="E208" s="42"/>
      <c r="F208" s="42"/>
      <c r="G208" s="34"/>
      <c r="H208" s="42"/>
      <c r="I208" s="318"/>
      <c r="J208" s="396"/>
      <c r="K208" s="318"/>
      <c r="L208" s="318"/>
      <c r="M208" s="396"/>
      <c r="N208" s="318"/>
      <c r="O208" s="318"/>
      <c r="P208" s="36"/>
      <c r="Q208" s="36"/>
    </row>
    <row r="209" spans="1:17" s="40" customFormat="1" ht="31.5">
      <c r="A209" s="20" t="s">
        <v>212</v>
      </c>
      <c r="B209" s="29" t="s">
        <v>213</v>
      </c>
      <c r="C209" s="36"/>
      <c r="D209" s="36"/>
      <c r="E209" s="42"/>
      <c r="F209" s="42"/>
      <c r="G209" s="34"/>
      <c r="H209" s="42"/>
      <c r="I209" s="318"/>
      <c r="J209" s="396"/>
      <c r="K209" s="318"/>
      <c r="L209" s="318"/>
      <c r="M209" s="396"/>
      <c r="N209" s="318"/>
      <c r="O209" s="318"/>
      <c r="P209" s="36"/>
      <c r="Q209" s="36"/>
    </row>
    <row r="210" spans="1:17" s="40" customFormat="1" ht="47.25">
      <c r="A210" s="26" t="s">
        <v>186</v>
      </c>
      <c r="B210" s="27" t="s">
        <v>77</v>
      </c>
      <c r="C210" s="36"/>
      <c r="D210" s="36"/>
      <c r="E210" s="42"/>
      <c r="F210" s="42"/>
      <c r="G210" s="34"/>
      <c r="H210" s="42"/>
      <c r="I210" s="318"/>
      <c r="J210" s="396"/>
      <c r="K210" s="318"/>
      <c r="L210" s="318"/>
      <c r="M210" s="396"/>
      <c r="N210" s="318"/>
      <c r="O210" s="318"/>
      <c r="P210" s="36"/>
      <c r="Q210" s="36"/>
    </row>
    <row r="211" spans="1:17" s="40" customFormat="1">
      <c r="A211" s="41"/>
      <c r="B211" s="34"/>
      <c r="C211" s="36"/>
      <c r="D211" s="36"/>
      <c r="E211" s="42"/>
      <c r="F211" s="42"/>
      <c r="G211" s="34"/>
      <c r="H211" s="42"/>
      <c r="I211" s="318"/>
      <c r="J211" s="396"/>
      <c r="K211" s="318"/>
      <c r="L211" s="318"/>
      <c r="M211" s="396"/>
      <c r="N211" s="318"/>
      <c r="O211" s="318"/>
      <c r="P211" s="36"/>
      <c r="Q211" s="36"/>
    </row>
    <row r="212" spans="1:17" s="40" customFormat="1" ht="31.5">
      <c r="A212" s="26" t="s">
        <v>187</v>
      </c>
      <c r="B212" s="27" t="s">
        <v>78</v>
      </c>
      <c r="C212" s="36"/>
      <c r="D212" s="36"/>
      <c r="E212" s="42"/>
      <c r="F212" s="42"/>
      <c r="G212" s="34"/>
      <c r="H212" s="42"/>
      <c r="I212" s="318"/>
      <c r="J212" s="396"/>
      <c r="K212" s="318"/>
      <c r="L212" s="318"/>
      <c r="M212" s="396"/>
      <c r="N212" s="318"/>
      <c r="O212" s="318"/>
      <c r="P212" s="36"/>
      <c r="Q212" s="36"/>
    </row>
    <row r="213" spans="1:17" s="40" customFormat="1" ht="47.25">
      <c r="A213" s="26" t="s">
        <v>60</v>
      </c>
      <c r="B213" s="27" t="s">
        <v>79</v>
      </c>
      <c r="C213" s="36"/>
      <c r="D213" s="36"/>
      <c r="E213" s="42"/>
      <c r="F213" s="42"/>
      <c r="G213" s="34"/>
      <c r="H213" s="42"/>
      <c r="I213" s="318"/>
      <c r="J213" s="396"/>
      <c r="K213" s="318"/>
      <c r="L213" s="318"/>
      <c r="M213" s="396"/>
      <c r="N213" s="318"/>
      <c r="O213" s="318"/>
      <c r="P213" s="36"/>
      <c r="Q213" s="36"/>
    </row>
    <row r="214" spans="1:17" s="40" customFormat="1" ht="60" customHeight="1">
      <c r="A214" s="1">
        <v>1</v>
      </c>
      <c r="B214" s="35" t="s">
        <v>214</v>
      </c>
      <c r="C214" s="36" t="s">
        <v>25</v>
      </c>
      <c r="D214" s="1"/>
      <c r="E214" s="37"/>
      <c r="F214" s="37"/>
      <c r="G214" s="1"/>
      <c r="H214" s="38"/>
      <c r="I214" s="39">
        <v>19382</v>
      </c>
      <c r="J214" s="394">
        <v>10000</v>
      </c>
      <c r="K214" s="318">
        <v>1000</v>
      </c>
      <c r="L214" s="318">
        <v>1000</v>
      </c>
      <c r="M214" s="396">
        <v>9000</v>
      </c>
      <c r="N214" s="318"/>
      <c r="O214" s="318"/>
      <c r="P214" s="36"/>
      <c r="Q214" s="36" t="s">
        <v>299</v>
      </c>
    </row>
    <row r="215" spans="1:17" s="40" customFormat="1" ht="103.5" customHeight="1">
      <c r="A215" s="1">
        <v>2</v>
      </c>
      <c r="B215" s="35" t="s">
        <v>215</v>
      </c>
      <c r="C215" s="36" t="s">
        <v>25</v>
      </c>
      <c r="D215" s="1"/>
      <c r="E215" s="37"/>
      <c r="F215" s="37"/>
      <c r="G215" s="1"/>
      <c r="H215" s="38"/>
      <c r="I215" s="39">
        <v>40398</v>
      </c>
      <c r="J215" s="394">
        <v>20398</v>
      </c>
      <c r="K215" s="318">
        <v>1000</v>
      </c>
      <c r="L215" s="318">
        <v>1000</v>
      </c>
      <c r="M215" s="396">
        <v>19398</v>
      </c>
      <c r="N215" s="318"/>
      <c r="O215" s="318"/>
      <c r="P215" s="36"/>
      <c r="Q215" s="36" t="s">
        <v>299</v>
      </c>
    </row>
    <row r="216" spans="1:17" s="40" customFormat="1" ht="31.5">
      <c r="A216" s="26" t="s">
        <v>61</v>
      </c>
      <c r="B216" s="27" t="s">
        <v>80</v>
      </c>
      <c r="C216" s="36"/>
      <c r="D216" s="36"/>
      <c r="E216" s="42"/>
      <c r="F216" s="42"/>
      <c r="G216" s="34"/>
      <c r="H216" s="42"/>
      <c r="I216" s="318"/>
      <c r="J216" s="396"/>
      <c r="K216" s="318"/>
      <c r="L216" s="318"/>
      <c r="M216" s="396"/>
      <c r="N216" s="318"/>
      <c r="O216" s="318"/>
      <c r="P216" s="36"/>
      <c r="Q216" s="36"/>
    </row>
    <row r="217" spans="1:17" s="40" customFormat="1">
      <c r="A217" s="41"/>
      <c r="B217" s="34"/>
      <c r="C217" s="36"/>
      <c r="D217" s="36"/>
      <c r="E217" s="42"/>
      <c r="F217" s="42"/>
      <c r="G217" s="34"/>
      <c r="H217" s="42"/>
      <c r="I217" s="318"/>
      <c r="J217" s="396"/>
      <c r="K217" s="318"/>
      <c r="L217" s="318"/>
      <c r="M217" s="396"/>
      <c r="N217" s="318"/>
      <c r="O217" s="318"/>
      <c r="P217" s="36"/>
      <c r="Q217" s="36"/>
    </row>
    <row r="218" spans="1:17" s="40" customFormat="1" ht="31.5">
      <c r="A218" s="26" t="s">
        <v>189</v>
      </c>
      <c r="B218" s="27" t="s">
        <v>81</v>
      </c>
      <c r="C218" s="36"/>
      <c r="D218" s="36"/>
      <c r="E218" s="42"/>
      <c r="F218" s="42"/>
      <c r="G218" s="34"/>
      <c r="H218" s="42"/>
      <c r="I218" s="318"/>
      <c r="J218" s="396"/>
      <c r="K218" s="318"/>
      <c r="L218" s="318"/>
      <c r="M218" s="396"/>
      <c r="N218" s="318"/>
      <c r="O218" s="318"/>
      <c r="P218" s="36"/>
      <c r="Q218" s="36"/>
    </row>
    <row r="219" spans="1:17" s="40" customFormat="1" ht="84.75" customHeight="1">
      <c r="A219" s="1">
        <v>1</v>
      </c>
      <c r="B219" s="35" t="s">
        <v>412</v>
      </c>
      <c r="C219" s="36" t="s">
        <v>25</v>
      </c>
      <c r="D219" s="1"/>
      <c r="E219" s="37"/>
      <c r="F219" s="37"/>
      <c r="G219" s="1" t="s">
        <v>414</v>
      </c>
      <c r="H219" s="38"/>
      <c r="I219" s="39">
        <v>35000</v>
      </c>
      <c r="J219" s="394">
        <v>35000</v>
      </c>
      <c r="K219" s="318"/>
      <c r="L219" s="318"/>
      <c r="M219" s="396"/>
      <c r="N219" s="318"/>
      <c r="O219" s="318"/>
      <c r="P219" s="36"/>
      <c r="Q219" s="36" t="s">
        <v>401</v>
      </c>
    </row>
    <row r="220" spans="1:17" s="40" customFormat="1" ht="48" customHeight="1">
      <c r="A220" s="1">
        <v>2</v>
      </c>
      <c r="B220" s="35" t="s">
        <v>413</v>
      </c>
      <c r="C220" s="36" t="s">
        <v>25</v>
      </c>
      <c r="D220" s="1" t="s">
        <v>403</v>
      </c>
      <c r="E220" s="37"/>
      <c r="F220" s="37"/>
      <c r="G220" s="1" t="s">
        <v>415</v>
      </c>
      <c r="H220" s="38"/>
      <c r="I220" s="39">
        <v>20000</v>
      </c>
      <c r="J220" s="394">
        <v>20000</v>
      </c>
      <c r="K220" s="318"/>
      <c r="L220" s="318"/>
      <c r="M220" s="396"/>
      <c r="N220" s="318"/>
      <c r="O220" s="318"/>
      <c r="P220" s="36"/>
      <c r="Q220" s="36" t="s">
        <v>401</v>
      </c>
    </row>
    <row r="221" spans="1:17" s="40" customFormat="1" ht="42" customHeight="1">
      <c r="A221" s="1">
        <v>3</v>
      </c>
      <c r="B221" s="35" t="s">
        <v>456</v>
      </c>
      <c r="C221" s="36" t="s">
        <v>25</v>
      </c>
      <c r="D221" s="1" t="s">
        <v>455</v>
      </c>
      <c r="E221" s="37"/>
      <c r="F221" s="37"/>
      <c r="G221" s="1"/>
      <c r="H221" s="38"/>
      <c r="I221" s="39">
        <v>16000</v>
      </c>
      <c r="J221" s="394">
        <v>16000</v>
      </c>
      <c r="K221" s="318"/>
      <c r="L221" s="318"/>
      <c r="M221" s="396"/>
      <c r="N221" s="318"/>
      <c r="O221" s="318"/>
      <c r="P221" s="36"/>
      <c r="Q221" s="36" t="s">
        <v>454</v>
      </c>
    </row>
    <row r="222" spans="1:17" s="40" customFormat="1" ht="31.5">
      <c r="A222" s="20" t="s">
        <v>216</v>
      </c>
      <c r="B222" s="29" t="s">
        <v>217</v>
      </c>
      <c r="C222" s="36"/>
      <c r="D222" s="36"/>
      <c r="E222" s="42"/>
      <c r="F222" s="42"/>
      <c r="G222" s="34"/>
      <c r="H222" s="42"/>
      <c r="I222" s="318"/>
      <c r="J222" s="396"/>
      <c r="K222" s="318"/>
      <c r="L222" s="318"/>
      <c r="M222" s="396"/>
      <c r="N222" s="318"/>
      <c r="O222" s="318"/>
      <c r="P222" s="36"/>
      <c r="Q222" s="36"/>
    </row>
    <row r="223" spans="1:17" s="40" customFormat="1" ht="31.5">
      <c r="A223" s="20" t="s">
        <v>152</v>
      </c>
      <c r="B223" s="29" t="s">
        <v>97</v>
      </c>
      <c r="C223" s="36"/>
      <c r="D223" s="36"/>
      <c r="E223" s="42"/>
      <c r="F223" s="42"/>
      <c r="G223" s="34"/>
      <c r="H223" s="42"/>
      <c r="I223" s="318"/>
      <c r="J223" s="396"/>
      <c r="K223" s="318"/>
      <c r="L223" s="318"/>
      <c r="M223" s="396"/>
      <c r="N223" s="318"/>
      <c r="O223" s="318"/>
      <c r="P223" s="36"/>
      <c r="Q223" s="36"/>
    </row>
    <row r="224" spans="1:17" s="40" customFormat="1" ht="47.25">
      <c r="A224" s="26" t="s">
        <v>186</v>
      </c>
      <c r="B224" s="27" t="s">
        <v>77</v>
      </c>
      <c r="C224" s="36"/>
      <c r="D224" s="36"/>
      <c r="E224" s="42"/>
      <c r="F224" s="42"/>
      <c r="G224" s="34"/>
      <c r="H224" s="42"/>
      <c r="I224" s="318"/>
      <c r="J224" s="396"/>
      <c r="K224" s="318"/>
      <c r="L224" s="318"/>
      <c r="M224" s="396"/>
      <c r="N224" s="318"/>
      <c r="O224" s="318"/>
      <c r="P224" s="36"/>
      <c r="Q224" s="36"/>
    </row>
    <row r="225" spans="1:21" s="40" customFormat="1">
      <c r="A225" s="41"/>
      <c r="B225" s="34"/>
      <c r="C225" s="36"/>
      <c r="D225" s="36"/>
      <c r="E225" s="42"/>
      <c r="F225" s="42"/>
      <c r="G225" s="34"/>
      <c r="H225" s="42"/>
      <c r="I225" s="318"/>
      <c r="J225" s="396"/>
      <c r="K225" s="318"/>
      <c r="L225" s="318"/>
      <c r="M225" s="396"/>
      <c r="N225" s="318"/>
      <c r="O225" s="318"/>
      <c r="P225" s="36"/>
      <c r="Q225" s="36"/>
    </row>
    <row r="226" spans="1:21" s="40" customFormat="1" ht="31.5">
      <c r="A226" s="26" t="s">
        <v>187</v>
      </c>
      <c r="B226" s="27" t="s">
        <v>78</v>
      </c>
      <c r="C226" s="36"/>
      <c r="D226" s="36"/>
      <c r="E226" s="42"/>
      <c r="F226" s="42"/>
      <c r="G226" s="34"/>
      <c r="H226" s="42"/>
      <c r="I226" s="318"/>
      <c r="J226" s="396"/>
      <c r="K226" s="318"/>
      <c r="L226" s="318"/>
      <c r="M226" s="396"/>
      <c r="N226" s="318"/>
      <c r="O226" s="318"/>
      <c r="P226" s="36"/>
      <c r="Q226" s="36"/>
    </row>
    <row r="227" spans="1:21" s="40" customFormat="1" ht="47.25">
      <c r="A227" s="26" t="s">
        <v>60</v>
      </c>
      <c r="B227" s="27" t="s">
        <v>79</v>
      </c>
      <c r="C227" s="36"/>
      <c r="D227" s="36"/>
      <c r="E227" s="42"/>
      <c r="F227" s="42"/>
      <c r="G227" s="34"/>
      <c r="H227" s="42"/>
      <c r="I227" s="318"/>
      <c r="J227" s="396"/>
      <c r="K227" s="318"/>
      <c r="L227" s="318"/>
      <c r="M227" s="396"/>
      <c r="N227" s="318"/>
      <c r="O227" s="318"/>
      <c r="P227" s="36"/>
      <c r="Q227" s="36"/>
    </row>
    <row r="228" spans="1:21" s="40" customFormat="1" ht="49.5" customHeight="1">
      <c r="A228" s="41">
        <v>1</v>
      </c>
      <c r="B228" s="34" t="s">
        <v>668</v>
      </c>
      <c r="C228" s="36" t="s">
        <v>25</v>
      </c>
      <c r="D228" s="36" t="s">
        <v>111</v>
      </c>
      <c r="E228" s="42"/>
      <c r="F228" s="42"/>
      <c r="G228" s="34"/>
      <c r="H228" s="42"/>
      <c r="I228" s="318">
        <v>45000</v>
      </c>
      <c r="J228" s="396">
        <v>45000</v>
      </c>
      <c r="K228" s="318"/>
      <c r="L228" s="318"/>
      <c r="M228" s="396">
        <v>45000</v>
      </c>
      <c r="N228" s="318"/>
      <c r="O228" s="318"/>
      <c r="P228" s="36"/>
      <c r="Q228" s="36" t="s">
        <v>669</v>
      </c>
    </row>
    <row r="229" spans="1:21" s="40" customFormat="1" ht="50.25" customHeight="1">
      <c r="A229" s="41">
        <v>2</v>
      </c>
      <c r="B229" s="34" t="s">
        <v>2401</v>
      </c>
      <c r="C229" s="36"/>
      <c r="D229" s="36"/>
      <c r="E229" s="42"/>
      <c r="F229" s="42"/>
      <c r="G229" s="34"/>
      <c r="H229" s="42"/>
      <c r="I229" s="318">
        <v>14800</v>
      </c>
      <c r="J229" s="396">
        <v>14800</v>
      </c>
      <c r="K229" s="318"/>
      <c r="L229" s="318"/>
      <c r="M229" s="396">
        <v>14800</v>
      </c>
      <c r="N229" s="318"/>
      <c r="O229" s="318"/>
      <c r="P229" s="36"/>
      <c r="Q229" s="36" t="s">
        <v>401</v>
      </c>
    </row>
    <row r="230" spans="1:21" s="40" customFormat="1" ht="49.5" customHeight="1">
      <c r="A230" s="41">
        <v>3</v>
      </c>
      <c r="B230" s="34" t="s">
        <v>811</v>
      </c>
      <c r="C230" s="36" t="s">
        <v>25</v>
      </c>
      <c r="D230" s="36" t="s">
        <v>812</v>
      </c>
      <c r="E230" s="42"/>
      <c r="F230" s="42"/>
      <c r="G230" s="34"/>
      <c r="H230" s="42"/>
      <c r="I230" s="318">
        <v>58700</v>
      </c>
      <c r="J230" s="396">
        <v>58700</v>
      </c>
      <c r="K230" s="318"/>
      <c r="L230" s="318"/>
      <c r="M230" s="396">
        <v>58700</v>
      </c>
      <c r="N230" s="318"/>
      <c r="O230" s="318"/>
      <c r="P230" s="36"/>
      <c r="Q230" s="36" t="s">
        <v>669</v>
      </c>
    </row>
    <row r="231" spans="1:21" s="40" customFormat="1" ht="49.5" customHeight="1">
      <c r="A231" s="41">
        <v>4</v>
      </c>
      <c r="B231" s="34" t="s">
        <v>2491</v>
      </c>
      <c r="C231" s="36"/>
      <c r="D231" s="36" t="s">
        <v>181</v>
      </c>
      <c r="E231" s="42"/>
      <c r="F231" s="42"/>
      <c r="G231" s="34"/>
      <c r="H231" s="42"/>
      <c r="I231" s="318">
        <v>25000</v>
      </c>
      <c r="J231" s="396">
        <v>25000</v>
      </c>
      <c r="K231" s="318"/>
      <c r="L231" s="318"/>
      <c r="M231" s="396">
        <v>17500</v>
      </c>
      <c r="N231" s="318"/>
      <c r="O231" s="318"/>
      <c r="P231" s="36"/>
      <c r="Q231" s="36"/>
      <c r="T231" s="43"/>
    </row>
    <row r="232" spans="1:21" s="40" customFormat="1" ht="31.5">
      <c r="A232" s="26" t="s">
        <v>61</v>
      </c>
      <c r="B232" s="27" t="s">
        <v>80</v>
      </c>
      <c r="C232" s="36"/>
      <c r="D232" s="36"/>
      <c r="E232" s="42"/>
      <c r="F232" s="42"/>
      <c r="G232" s="34"/>
      <c r="H232" s="42"/>
      <c r="I232" s="318"/>
      <c r="J232" s="396"/>
      <c r="K232" s="318"/>
      <c r="L232" s="318"/>
      <c r="M232" s="396"/>
      <c r="N232" s="318"/>
      <c r="O232" s="318"/>
      <c r="P232" s="36"/>
      <c r="Q232" s="36"/>
    </row>
    <row r="233" spans="1:21" s="40" customFormat="1" ht="118.5" customHeight="1">
      <c r="A233" s="41">
        <v>1</v>
      </c>
      <c r="B233" s="34" t="s">
        <v>2464</v>
      </c>
      <c r="C233" s="36" t="s">
        <v>25</v>
      </c>
      <c r="D233" s="36" t="s">
        <v>402</v>
      </c>
      <c r="E233" s="42"/>
      <c r="F233" s="42"/>
      <c r="G233" s="34" t="s">
        <v>2465</v>
      </c>
      <c r="H233" s="42"/>
      <c r="I233" s="318">
        <v>60000</v>
      </c>
      <c r="J233" s="396">
        <v>60000</v>
      </c>
      <c r="K233" s="318"/>
      <c r="L233" s="318"/>
      <c r="M233" s="396">
        <v>17000</v>
      </c>
      <c r="N233" s="318"/>
      <c r="O233" s="318"/>
      <c r="P233" s="36"/>
      <c r="Q233" s="36" t="s">
        <v>401</v>
      </c>
    </row>
    <row r="234" spans="1:21" s="40" customFormat="1" ht="55.5" customHeight="1">
      <c r="A234" s="41">
        <v>2</v>
      </c>
      <c r="B234" s="34" t="s">
        <v>552</v>
      </c>
      <c r="C234" s="36"/>
      <c r="D234" s="36" t="s">
        <v>2454</v>
      </c>
      <c r="E234" s="42"/>
      <c r="F234" s="42"/>
      <c r="G234" s="34"/>
      <c r="H234" s="42"/>
      <c r="I234" s="318">
        <v>55000</v>
      </c>
      <c r="J234" s="396">
        <v>55000</v>
      </c>
      <c r="K234" s="318"/>
      <c r="L234" s="318"/>
      <c r="M234" s="396">
        <v>40050</v>
      </c>
      <c r="N234" s="318"/>
      <c r="O234" s="318"/>
      <c r="P234" s="36"/>
      <c r="Q234" s="36" t="s">
        <v>538</v>
      </c>
      <c r="S234" s="43"/>
      <c r="U234" s="43">
        <f>M234-U31</f>
        <v>-107300.49999999907</v>
      </c>
    </row>
    <row r="235" spans="1:21" s="40" customFormat="1" ht="55.5" customHeight="1">
      <c r="A235" s="41">
        <v>3</v>
      </c>
      <c r="B235" s="34" t="s">
        <v>548</v>
      </c>
      <c r="C235" s="36"/>
      <c r="D235" s="36" t="s">
        <v>2455</v>
      </c>
      <c r="E235" s="42"/>
      <c r="F235" s="42"/>
      <c r="G235" s="34"/>
      <c r="H235" s="42"/>
      <c r="I235" s="318">
        <v>40000</v>
      </c>
      <c r="J235" s="396">
        <v>40000</v>
      </c>
      <c r="K235" s="318"/>
      <c r="L235" s="318"/>
      <c r="M235" s="396">
        <v>10000</v>
      </c>
      <c r="N235" s="318"/>
      <c r="O235" s="318"/>
      <c r="P235" s="36"/>
      <c r="Q235" s="36" t="s">
        <v>538</v>
      </c>
    </row>
    <row r="236" spans="1:21" s="40" customFormat="1" ht="61.5" customHeight="1">
      <c r="A236" s="41">
        <v>4</v>
      </c>
      <c r="B236" s="34" t="s">
        <v>549</v>
      </c>
      <c r="C236" s="36"/>
      <c r="D236" s="36" t="s">
        <v>2455</v>
      </c>
      <c r="E236" s="42"/>
      <c r="F236" s="42"/>
      <c r="G236" s="34"/>
      <c r="H236" s="42"/>
      <c r="I236" s="318">
        <v>40000</v>
      </c>
      <c r="J236" s="396">
        <v>40000</v>
      </c>
      <c r="K236" s="318"/>
      <c r="L236" s="318"/>
      <c r="M236" s="396">
        <v>10000</v>
      </c>
      <c r="N236" s="318"/>
      <c r="O236" s="318"/>
      <c r="P236" s="36"/>
      <c r="Q236" s="36" t="s">
        <v>538</v>
      </c>
    </row>
    <row r="237" spans="1:21" s="40" customFormat="1" ht="38.25" customHeight="1">
      <c r="A237" s="41">
        <v>5</v>
      </c>
      <c r="B237" s="34" t="s">
        <v>543</v>
      </c>
      <c r="C237" s="36"/>
      <c r="D237" s="36" t="s">
        <v>2454</v>
      </c>
      <c r="E237" s="42"/>
      <c r="F237" s="42"/>
      <c r="G237" s="34"/>
      <c r="H237" s="42"/>
      <c r="I237" s="318">
        <v>30900</v>
      </c>
      <c r="J237" s="396">
        <v>30900</v>
      </c>
      <c r="K237" s="318"/>
      <c r="L237" s="318"/>
      <c r="M237" s="396">
        <v>10000</v>
      </c>
      <c r="N237" s="318"/>
      <c r="O237" s="318"/>
      <c r="P237" s="36"/>
      <c r="Q237" s="36" t="s">
        <v>538</v>
      </c>
    </row>
    <row r="238" spans="1:21" s="40" customFormat="1" ht="49.5" customHeight="1">
      <c r="A238" s="41">
        <v>6</v>
      </c>
      <c r="B238" s="34" t="s">
        <v>547</v>
      </c>
      <c r="C238" s="36"/>
      <c r="D238" s="36" t="s">
        <v>2455</v>
      </c>
      <c r="E238" s="42"/>
      <c r="F238" s="42"/>
      <c r="G238" s="34"/>
      <c r="H238" s="42"/>
      <c r="I238" s="318">
        <v>70000</v>
      </c>
      <c r="J238" s="396">
        <v>70000</v>
      </c>
      <c r="K238" s="318"/>
      <c r="L238" s="318"/>
      <c r="M238" s="396">
        <v>12900</v>
      </c>
      <c r="N238" s="318"/>
      <c r="O238" s="318"/>
      <c r="P238" s="36"/>
      <c r="Q238" s="36" t="s">
        <v>538</v>
      </c>
      <c r="T238" s="43">
        <f>SUM(J239:J251)</f>
        <v>724924</v>
      </c>
    </row>
    <row r="239" spans="1:21" s="40" customFormat="1" ht="54" customHeight="1">
      <c r="A239" s="41">
        <v>7</v>
      </c>
      <c r="B239" s="34" t="s">
        <v>550</v>
      </c>
      <c r="C239" s="36"/>
      <c r="D239" s="36"/>
      <c r="E239" s="42"/>
      <c r="F239" s="42"/>
      <c r="G239" s="34"/>
      <c r="H239" s="42"/>
      <c r="I239" s="318">
        <v>60000</v>
      </c>
      <c r="J239" s="396">
        <v>60000</v>
      </c>
      <c r="K239" s="318"/>
      <c r="L239" s="318"/>
      <c r="M239" s="396"/>
      <c r="N239" s="318"/>
      <c r="O239" s="318"/>
      <c r="P239" s="36"/>
      <c r="Q239" s="36" t="s">
        <v>538</v>
      </c>
    </row>
    <row r="240" spans="1:21" s="40" customFormat="1" ht="56.25" customHeight="1">
      <c r="A240" s="41">
        <v>8</v>
      </c>
      <c r="B240" s="34" t="s">
        <v>367</v>
      </c>
      <c r="C240" s="36" t="s">
        <v>25</v>
      </c>
      <c r="D240" s="36" t="s">
        <v>246</v>
      </c>
      <c r="E240" s="42"/>
      <c r="F240" s="42"/>
      <c r="G240" s="34"/>
      <c r="H240" s="42"/>
      <c r="I240" s="318">
        <v>40000</v>
      </c>
      <c r="J240" s="396">
        <v>40000</v>
      </c>
      <c r="K240" s="318"/>
      <c r="L240" s="318"/>
      <c r="M240" s="396"/>
      <c r="N240" s="318"/>
      <c r="O240" s="318"/>
      <c r="P240" s="36"/>
      <c r="Q240" s="36" t="s">
        <v>366</v>
      </c>
    </row>
    <row r="241" spans="1:20" s="40" customFormat="1" ht="63">
      <c r="A241" s="41">
        <v>9</v>
      </c>
      <c r="B241" s="34" t="s">
        <v>432</v>
      </c>
      <c r="C241" s="36" t="s">
        <v>25</v>
      </c>
      <c r="D241" s="36" t="s">
        <v>404</v>
      </c>
      <c r="E241" s="42"/>
      <c r="F241" s="42"/>
      <c r="G241" s="34" t="s">
        <v>439</v>
      </c>
      <c r="H241" s="42"/>
      <c r="I241" s="318">
        <v>45000</v>
      </c>
      <c r="J241" s="396">
        <v>45000</v>
      </c>
      <c r="K241" s="318"/>
      <c r="L241" s="318"/>
      <c r="M241" s="396"/>
      <c r="N241" s="318"/>
      <c r="O241" s="318"/>
      <c r="P241" s="36"/>
      <c r="Q241" s="36" t="s">
        <v>401</v>
      </c>
    </row>
    <row r="242" spans="1:20" s="40" customFormat="1" ht="141.75">
      <c r="A242" s="41">
        <v>10</v>
      </c>
      <c r="B242" s="34" t="s">
        <v>433</v>
      </c>
      <c r="C242" s="36" t="s">
        <v>25</v>
      </c>
      <c r="D242" s="36" t="s">
        <v>431</v>
      </c>
      <c r="E242" s="42"/>
      <c r="F242" s="42"/>
      <c r="G242" s="34" t="s">
        <v>440</v>
      </c>
      <c r="H242" s="42"/>
      <c r="I242" s="318">
        <v>25000</v>
      </c>
      <c r="J242" s="396">
        <v>25000</v>
      </c>
      <c r="K242" s="318"/>
      <c r="L242" s="318"/>
      <c r="M242" s="396"/>
      <c r="N242" s="318"/>
      <c r="O242" s="318"/>
      <c r="P242" s="36"/>
      <c r="Q242" s="36" t="s">
        <v>401</v>
      </c>
    </row>
    <row r="243" spans="1:20" s="40" customFormat="1" ht="47.25">
      <c r="A243" s="41">
        <v>11</v>
      </c>
      <c r="B243" s="34" t="s">
        <v>434</v>
      </c>
      <c r="C243" s="36" t="s">
        <v>25</v>
      </c>
      <c r="D243" s="36" t="s">
        <v>405</v>
      </c>
      <c r="E243" s="42"/>
      <c r="F243" s="42"/>
      <c r="G243" s="34" t="s">
        <v>441</v>
      </c>
      <c r="H243" s="42"/>
      <c r="I243" s="318">
        <v>28000</v>
      </c>
      <c r="J243" s="396">
        <v>28000</v>
      </c>
      <c r="K243" s="318"/>
      <c r="L243" s="318"/>
      <c r="M243" s="396"/>
      <c r="N243" s="318"/>
      <c r="O243" s="318"/>
      <c r="P243" s="36"/>
      <c r="Q243" s="36" t="s">
        <v>401</v>
      </c>
    </row>
    <row r="244" spans="1:20" s="40" customFormat="1" ht="61.5" customHeight="1">
      <c r="A244" s="41">
        <v>12</v>
      </c>
      <c r="B244" s="34" t="s">
        <v>435</v>
      </c>
      <c r="C244" s="36" t="s">
        <v>25</v>
      </c>
      <c r="D244" s="36" t="s">
        <v>407</v>
      </c>
      <c r="E244" s="42"/>
      <c r="F244" s="42"/>
      <c r="G244" s="34" t="s">
        <v>442</v>
      </c>
      <c r="H244" s="42"/>
      <c r="I244" s="318">
        <v>20000</v>
      </c>
      <c r="J244" s="396">
        <v>20000</v>
      </c>
      <c r="K244" s="318"/>
      <c r="L244" s="318"/>
      <c r="M244" s="396"/>
      <c r="N244" s="318"/>
      <c r="O244" s="318"/>
      <c r="P244" s="36"/>
      <c r="Q244" s="36" t="s">
        <v>401</v>
      </c>
    </row>
    <row r="245" spans="1:20" s="40" customFormat="1" ht="57.75" customHeight="1">
      <c r="A245" s="41">
        <v>13</v>
      </c>
      <c r="B245" s="34" t="s">
        <v>436</v>
      </c>
      <c r="C245" s="36" t="s">
        <v>25</v>
      </c>
      <c r="D245" s="36" t="s">
        <v>437</v>
      </c>
      <c r="E245" s="42"/>
      <c r="F245" s="42"/>
      <c r="G245" s="34" t="s">
        <v>443</v>
      </c>
      <c r="H245" s="42"/>
      <c r="I245" s="318">
        <v>20000</v>
      </c>
      <c r="J245" s="396">
        <v>20000</v>
      </c>
      <c r="K245" s="318"/>
      <c r="L245" s="318"/>
      <c r="M245" s="396"/>
      <c r="N245" s="318"/>
      <c r="O245" s="318"/>
      <c r="P245" s="36"/>
      <c r="Q245" s="36" t="s">
        <v>401</v>
      </c>
    </row>
    <row r="246" spans="1:20" s="40" customFormat="1" ht="73.5" customHeight="1">
      <c r="A246" s="41">
        <v>14</v>
      </c>
      <c r="B246" s="34" t="s">
        <v>438</v>
      </c>
      <c r="C246" s="36" t="s">
        <v>25</v>
      </c>
      <c r="D246" s="36" t="s">
        <v>402</v>
      </c>
      <c r="E246" s="42"/>
      <c r="F246" s="42"/>
      <c r="G246" s="34" t="s">
        <v>444</v>
      </c>
      <c r="H246" s="42"/>
      <c r="I246" s="318">
        <v>30000</v>
      </c>
      <c r="J246" s="396">
        <v>30000</v>
      </c>
      <c r="K246" s="318"/>
      <c r="L246" s="318"/>
      <c r="M246" s="396"/>
      <c r="N246" s="318"/>
      <c r="O246" s="318"/>
      <c r="P246" s="36"/>
      <c r="Q246" s="36" t="s">
        <v>401</v>
      </c>
    </row>
    <row r="247" spans="1:20" s="40" customFormat="1" ht="42" customHeight="1">
      <c r="A247" s="41">
        <v>15</v>
      </c>
      <c r="B247" s="34" t="s">
        <v>541</v>
      </c>
      <c r="C247" s="36"/>
      <c r="D247" s="36"/>
      <c r="E247" s="42"/>
      <c r="F247" s="42"/>
      <c r="G247" s="34"/>
      <c r="H247" s="42"/>
      <c r="I247" s="318">
        <v>78570</v>
      </c>
      <c r="J247" s="396">
        <v>78570</v>
      </c>
      <c r="K247" s="318"/>
      <c r="L247" s="318"/>
      <c r="M247" s="396"/>
      <c r="N247" s="318"/>
      <c r="O247" s="318"/>
      <c r="P247" s="36"/>
      <c r="Q247" s="36" t="s">
        <v>538</v>
      </c>
    </row>
    <row r="248" spans="1:20" s="40" customFormat="1" ht="48.75" customHeight="1">
      <c r="A248" s="41">
        <v>16</v>
      </c>
      <c r="B248" s="34" t="s">
        <v>542</v>
      </c>
      <c r="C248" s="36"/>
      <c r="D248" s="36"/>
      <c r="E248" s="42"/>
      <c r="F248" s="42"/>
      <c r="G248" s="34"/>
      <c r="H248" s="42"/>
      <c r="I248" s="318">
        <v>84487</v>
      </c>
      <c r="J248" s="396">
        <v>84487</v>
      </c>
      <c r="K248" s="318"/>
      <c r="L248" s="318"/>
      <c r="M248" s="396"/>
      <c r="N248" s="318"/>
      <c r="O248" s="318"/>
      <c r="P248" s="36"/>
      <c r="Q248" s="36" t="s">
        <v>538</v>
      </c>
    </row>
    <row r="249" spans="1:20" s="40" customFormat="1" ht="48.75" customHeight="1">
      <c r="A249" s="41">
        <v>17</v>
      </c>
      <c r="B249" s="34" t="s">
        <v>544</v>
      </c>
      <c r="C249" s="36"/>
      <c r="D249" s="36"/>
      <c r="E249" s="42"/>
      <c r="F249" s="42"/>
      <c r="G249" s="34"/>
      <c r="H249" s="42"/>
      <c r="I249" s="318">
        <v>73867</v>
      </c>
      <c r="J249" s="396">
        <v>73867</v>
      </c>
      <c r="K249" s="318"/>
      <c r="L249" s="318"/>
      <c r="M249" s="396"/>
      <c r="N249" s="318"/>
      <c r="O249" s="318"/>
      <c r="P249" s="36"/>
      <c r="Q249" s="36" t="s">
        <v>538</v>
      </c>
    </row>
    <row r="250" spans="1:20" s="40" customFormat="1" ht="48" customHeight="1">
      <c r="A250" s="41">
        <v>18</v>
      </c>
      <c r="B250" s="34" t="s">
        <v>546</v>
      </c>
      <c r="C250" s="36"/>
      <c r="D250" s="36"/>
      <c r="E250" s="42"/>
      <c r="F250" s="42"/>
      <c r="G250" s="34"/>
      <c r="H250" s="42"/>
      <c r="I250" s="318">
        <v>150000</v>
      </c>
      <c r="J250" s="396">
        <v>150000</v>
      </c>
      <c r="K250" s="318"/>
      <c r="L250" s="318"/>
      <c r="M250" s="396"/>
      <c r="N250" s="318"/>
      <c r="O250" s="318"/>
      <c r="P250" s="36"/>
      <c r="Q250" s="36" t="s">
        <v>538</v>
      </c>
    </row>
    <row r="251" spans="1:20" s="40" customFormat="1" ht="78.75">
      <c r="A251" s="41">
        <v>19</v>
      </c>
      <c r="B251" s="34" t="s">
        <v>551</v>
      </c>
      <c r="C251" s="36"/>
      <c r="D251" s="36"/>
      <c r="E251" s="42"/>
      <c r="F251" s="42"/>
      <c r="G251" s="34"/>
      <c r="H251" s="42"/>
      <c r="I251" s="318">
        <v>70000</v>
      </c>
      <c r="J251" s="396">
        <v>70000</v>
      </c>
      <c r="K251" s="318"/>
      <c r="L251" s="318"/>
      <c r="M251" s="396"/>
      <c r="N251" s="318"/>
      <c r="O251" s="318"/>
      <c r="P251" s="36"/>
      <c r="Q251" s="36" t="s">
        <v>538</v>
      </c>
    </row>
    <row r="252" spans="1:20" s="40" customFormat="1" ht="31.5">
      <c r="A252" s="26" t="s">
        <v>189</v>
      </c>
      <c r="B252" s="27" t="s">
        <v>81</v>
      </c>
      <c r="C252" s="36"/>
      <c r="D252" s="36"/>
      <c r="E252" s="42"/>
      <c r="F252" s="42"/>
      <c r="G252" s="34"/>
      <c r="H252" s="42"/>
      <c r="I252" s="318"/>
      <c r="J252" s="396"/>
      <c r="K252" s="318"/>
      <c r="L252" s="318"/>
      <c r="M252" s="396"/>
      <c r="N252" s="318"/>
      <c r="O252" s="318"/>
      <c r="P252" s="36"/>
      <c r="Q252" s="36"/>
      <c r="T252" s="43">
        <f>SUM(J239:J251)</f>
        <v>724924</v>
      </c>
    </row>
    <row r="253" spans="1:20" s="40" customFormat="1">
      <c r="A253" s="20" t="s">
        <v>153</v>
      </c>
      <c r="B253" s="29" t="s">
        <v>98</v>
      </c>
      <c r="C253" s="36"/>
      <c r="D253" s="36"/>
      <c r="E253" s="42"/>
      <c r="F253" s="42"/>
      <c r="G253" s="34"/>
      <c r="H253" s="42"/>
      <c r="I253" s="318"/>
      <c r="J253" s="396"/>
      <c r="K253" s="318"/>
      <c r="L253" s="318"/>
      <c r="M253" s="396"/>
      <c r="N253" s="318"/>
      <c r="O253" s="318"/>
      <c r="P253" s="36"/>
      <c r="Q253" s="36"/>
    </row>
    <row r="254" spans="1:20" s="40" customFormat="1" ht="47.25">
      <c r="A254" s="26" t="s">
        <v>186</v>
      </c>
      <c r="B254" s="27" t="s">
        <v>77</v>
      </c>
      <c r="C254" s="36"/>
      <c r="D254" s="36"/>
      <c r="E254" s="42"/>
      <c r="F254" s="42"/>
      <c r="G254" s="34"/>
      <c r="H254" s="42"/>
      <c r="I254" s="318"/>
      <c r="J254" s="396"/>
      <c r="K254" s="318"/>
      <c r="L254" s="318"/>
      <c r="M254" s="396"/>
      <c r="N254" s="318"/>
      <c r="O254" s="318"/>
      <c r="P254" s="36"/>
      <c r="Q254" s="36"/>
    </row>
    <row r="255" spans="1:20" s="40" customFormat="1">
      <c r="A255" s="41"/>
      <c r="B255" s="34"/>
      <c r="C255" s="36"/>
      <c r="D255" s="36"/>
      <c r="E255" s="42"/>
      <c r="F255" s="42"/>
      <c r="G255" s="34"/>
      <c r="H255" s="42"/>
      <c r="I255" s="318"/>
      <c r="J255" s="396"/>
      <c r="K255" s="318"/>
      <c r="L255" s="318"/>
      <c r="M255" s="396"/>
      <c r="N255" s="318"/>
      <c r="O255" s="318"/>
      <c r="P255" s="36"/>
      <c r="Q255" s="36"/>
    </row>
    <row r="256" spans="1:20" s="40" customFormat="1" ht="31.5">
      <c r="A256" s="26" t="s">
        <v>187</v>
      </c>
      <c r="B256" s="27" t="s">
        <v>78</v>
      </c>
      <c r="C256" s="36"/>
      <c r="D256" s="36"/>
      <c r="E256" s="42"/>
      <c r="F256" s="42"/>
      <c r="G256" s="34"/>
      <c r="H256" s="42"/>
      <c r="I256" s="318"/>
      <c r="J256" s="396"/>
      <c r="K256" s="318"/>
      <c r="L256" s="318"/>
      <c r="M256" s="396"/>
      <c r="N256" s="318"/>
      <c r="O256" s="318"/>
      <c r="P256" s="36"/>
      <c r="Q256" s="36"/>
    </row>
    <row r="257" spans="1:18" s="40" customFormat="1" ht="47.25">
      <c r="A257" s="26" t="s">
        <v>60</v>
      </c>
      <c r="B257" s="27" t="s">
        <v>79</v>
      </c>
      <c r="C257" s="36"/>
      <c r="D257" s="36"/>
      <c r="E257" s="42"/>
      <c r="F257" s="42"/>
      <c r="G257" s="34"/>
      <c r="H257" s="42"/>
      <c r="I257" s="318"/>
      <c r="J257" s="396"/>
      <c r="K257" s="318"/>
      <c r="L257" s="318"/>
      <c r="M257" s="396"/>
      <c r="N257" s="318"/>
      <c r="O257" s="318"/>
      <c r="P257" s="36"/>
      <c r="Q257" s="36"/>
    </row>
    <row r="258" spans="1:18" s="40" customFormat="1">
      <c r="A258" s="41"/>
      <c r="B258" s="34"/>
      <c r="C258" s="36"/>
      <c r="D258" s="36"/>
      <c r="E258" s="42"/>
      <c r="F258" s="42"/>
      <c r="G258" s="34"/>
      <c r="H258" s="42"/>
      <c r="I258" s="318"/>
      <c r="J258" s="396"/>
      <c r="K258" s="318"/>
      <c r="L258" s="318"/>
      <c r="M258" s="396"/>
      <c r="N258" s="318"/>
      <c r="O258" s="318"/>
      <c r="P258" s="36"/>
      <c r="Q258" s="36"/>
    </row>
    <row r="259" spans="1:18" s="40" customFormat="1" ht="31.5">
      <c r="A259" s="26" t="s">
        <v>61</v>
      </c>
      <c r="B259" s="27" t="s">
        <v>80</v>
      </c>
      <c r="C259" s="36"/>
      <c r="D259" s="36"/>
      <c r="E259" s="42"/>
      <c r="F259" s="42"/>
      <c r="G259" s="34"/>
      <c r="H259" s="42"/>
      <c r="I259" s="318"/>
      <c r="J259" s="396"/>
      <c r="K259" s="318"/>
      <c r="L259" s="318"/>
      <c r="M259" s="396"/>
      <c r="N259" s="318"/>
      <c r="O259" s="318"/>
      <c r="P259" s="36"/>
      <c r="Q259" s="36"/>
    </row>
    <row r="260" spans="1:18" s="40" customFormat="1">
      <c r="A260" s="41"/>
      <c r="B260" s="34"/>
      <c r="C260" s="36"/>
      <c r="D260" s="36"/>
      <c r="E260" s="42"/>
      <c r="F260" s="42"/>
      <c r="G260" s="34"/>
      <c r="H260" s="42"/>
      <c r="I260" s="318"/>
      <c r="J260" s="396"/>
      <c r="K260" s="318"/>
      <c r="L260" s="318"/>
      <c r="M260" s="396"/>
      <c r="N260" s="318"/>
      <c r="O260" s="318"/>
      <c r="P260" s="36"/>
      <c r="Q260" s="36"/>
    </row>
    <row r="261" spans="1:18" s="40" customFormat="1" ht="31.5">
      <c r="A261" s="26" t="s">
        <v>189</v>
      </c>
      <c r="B261" s="27" t="s">
        <v>81</v>
      </c>
      <c r="C261" s="36"/>
      <c r="D261" s="36"/>
      <c r="E261" s="42"/>
      <c r="F261" s="42"/>
      <c r="G261" s="34"/>
      <c r="H261" s="42"/>
      <c r="I261" s="318"/>
      <c r="J261" s="396"/>
      <c r="K261" s="318"/>
      <c r="L261" s="318"/>
      <c r="M261" s="396"/>
      <c r="N261" s="318"/>
      <c r="O261" s="318"/>
      <c r="P261" s="36"/>
      <c r="Q261" s="36"/>
    </row>
    <row r="262" spans="1:18" s="40" customFormat="1" ht="64.5" customHeight="1">
      <c r="A262" s="1">
        <v>1</v>
      </c>
      <c r="B262" s="35" t="s">
        <v>416</v>
      </c>
      <c r="C262" s="36" t="s">
        <v>25</v>
      </c>
      <c r="D262" s="36"/>
      <c r="E262" s="42"/>
      <c r="F262" s="42"/>
      <c r="G262" s="34" t="s">
        <v>417</v>
      </c>
      <c r="H262" s="42"/>
      <c r="I262" s="318">
        <v>35000</v>
      </c>
      <c r="J262" s="396">
        <v>35000</v>
      </c>
      <c r="K262" s="318"/>
      <c r="L262" s="318"/>
      <c r="M262" s="396"/>
      <c r="N262" s="318"/>
      <c r="O262" s="318"/>
      <c r="P262" s="36"/>
      <c r="Q262" s="36" t="s">
        <v>401</v>
      </c>
    </row>
    <row r="263" spans="1:18" s="40" customFormat="1" ht="23.25" customHeight="1">
      <c r="A263" s="20" t="s">
        <v>154</v>
      </c>
      <c r="B263" s="29" t="s">
        <v>100</v>
      </c>
      <c r="C263" s="36"/>
      <c r="D263" s="36"/>
      <c r="E263" s="42"/>
      <c r="F263" s="42"/>
      <c r="G263" s="34"/>
      <c r="H263" s="42"/>
      <c r="I263" s="318"/>
      <c r="J263" s="396"/>
      <c r="K263" s="318"/>
      <c r="L263" s="318"/>
      <c r="M263" s="396"/>
      <c r="N263" s="318"/>
      <c r="O263" s="318"/>
      <c r="P263" s="36"/>
      <c r="Q263" s="36"/>
    </row>
    <row r="264" spans="1:18" s="40" customFormat="1" ht="47.25">
      <c r="A264" s="26" t="s">
        <v>186</v>
      </c>
      <c r="B264" s="27" t="s">
        <v>77</v>
      </c>
      <c r="C264" s="36"/>
      <c r="D264" s="36"/>
      <c r="E264" s="42"/>
      <c r="F264" s="42"/>
      <c r="G264" s="34"/>
      <c r="H264" s="42"/>
      <c r="I264" s="318"/>
      <c r="J264" s="396"/>
      <c r="K264" s="318"/>
      <c r="L264" s="318"/>
      <c r="M264" s="396"/>
      <c r="N264" s="318"/>
      <c r="O264" s="318"/>
      <c r="P264" s="36"/>
      <c r="Q264" s="36"/>
    </row>
    <row r="265" spans="1:18" s="40" customFormat="1" ht="63">
      <c r="A265" s="1">
        <v>1</v>
      </c>
      <c r="B265" s="82" t="s">
        <v>218</v>
      </c>
      <c r="C265" s="36" t="s">
        <v>25</v>
      </c>
      <c r="D265" s="1"/>
      <c r="E265" s="37"/>
      <c r="F265" s="37"/>
      <c r="G265" s="1"/>
      <c r="H265" s="38"/>
      <c r="I265" s="39">
        <v>25000</v>
      </c>
      <c r="J265" s="394">
        <v>25000</v>
      </c>
      <c r="K265" s="318">
        <v>1000</v>
      </c>
      <c r="L265" s="318">
        <v>1000</v>
      </c>
      <c r="M265" s="396">
        <v>24000</v>
      </c>
      <c r="N265" s="318"/>
      <c r="O265" s="318"/>
      <c r="P265" s="36"/>
      <c r="Q265" s="36" t="s">
        <v>299</v>
      </c>
    </row>
    <row r="266" spans="1:18" s="40" customFormat="1" ht="56.25" customHeight="1">
      <c r="A266" s="1">
        <v>2</v>
      </c>
      <c r="B266" s="35" t="s">
        <v>219</v>
      </c>
      <c r="C266" s="36" t="s">
        <v>24</v>
      </c>
      <c r="D266" s="1"/>
      <c r="E266" s="37"/>
      <c r="F266" s="37"/>
      <c r="G266" s="1"/>
      <c r="H266" s="38"/>
      <c r="I266" s="39">
        <v>115000</v>
      </c>
      <c r="J266" s="394">
        <v>115000</v>
      </c>
      <c r="K266" s="318">
        <v>5850</v>
      </c>
      <c r="L266" s="318">
        <v>5850</v>
      </c>
      <c r="M266" s="396">
        <v>109150</v>
      </c>
      <c r="N266" s="318"/>
      <c r="O266" s="318"/>
      <c r="P266" s="36"/>
      <c r="Q266" s="36" t="s">
        <v>299</v>
      </c>
    </row>
    <row r="267" spans="1:18" s="40" customFormat="1" ht="47.25">
      <c r="A267" s="1">
        <v>3</v>
      </c>
      <c r="B267" s="35" t="s">
        <v>220</v>
      </c>
      <c r="C267" s="36" t="s">
        <v>25</v>
      </c>
      <c r="D267" s="1"/>
      <c r="E267" s="37"/>
      <c r="F267" s="37"/>
      <c r="G267" s="1"/>
      <c r="H267" s="38"/>
      <c r="I267" s="39">
        <v>39500</v>
      </c>
      <c r="J267" s="394">
        <v>39500</v>
      </c>
      <c r="K267" s="318">
        <v>3000</v>
      </c>
      <c r="L267" s="318">
        <v>3000</v>
      </c>
      <c r="M267" s="396">
        <f>J267-L267</f>
        <v>36500</v>
      </c>
      <c r="N267" s="318"/>
      <c r="O267" s="318"/>
      <c r="P267" s="36"/>
      <c r="Q267" s="36" t="s">
        <v>299</v>
      </c>
    </row>
    <row r="268" spans="1:18" s="40" customFormat="1" ht="73.5" customHeight="1">
      <c r="A268" s="1">
        <v>4</v>
      </c>
      <c r="B268" s="35" t="s">
        <v>2402</v>
      </c>
      <c r="C268" s="36" t="s">
        <v>25</v>
      </c>
      <c r="D268" s="1"/>
      <c r="E268" s="37"/>
      <c r="F268" s="37"/>
      <c r="G268" s="1"/>
      <c r="H268" s="38"/>
      <c r="I268" s="39">
        <v>35000</v>
      </c>
      <c r="J268" s="394">
        <v>35000</v>
      </c>
      <c r="K268" s="318">
        <v>19900</v>
      </c>
      <c r="L268" s="318">
        <v>10000</v>
      </c>
      <c r="M268" s="396">
        <v>15100</v>
      </c>
      <c r="N268" s="318"/>
      <c r="O268" s="318"/>
      <c r="P268" s="36"/>
      <c r="Q268" s="36" t="s">
        <v>2403</v>
      </c>
    </row>
    <row r="269" spans="1:18" s="40" customFormat="1" ht="31.5">
      <c r="A269" s="26" t="s">
        <v>187</v>
      </c>
      <c r="B269" s="27" t="s">
        <v>78</v>
      </c>
      <c r="C269" s="36"/>
      <c r="D269" s="36"/>
      <c r="E269" s="42"/>
      <c r="F269" s="42"/>
      <c r="G269" s="34"/>
      <c r="H269" s="42"/>
      <c r="I269" s="318"/>
      <c r="J269" s="396"/>
      <c r="K269" s="318"/>
      <c r="L269" s="318"/>
      <c r="M269" s="396"/>
      <c r="N269" s="318"/>
      <c r="O269" s="318"/>
      <c r="P269" s="36"/>
      <c r="Q269" s="36"/>
    </row>
    <row r="270" spans="1:18" s="40" customFormat="1" ht="47.25">
      <c r="A270" s="26" t="s">
        <v>60</v>
      </c>
      <c r="B270" s="27" t="s">
        <v>79</v>
      </c>
      <c r="C270" s="36"/>
      <c r="D270" s="36"/>
      <c r="E270" s="42"/>
      <c r="F270" s="42"/>
      <c r="G270" s="34"/>
      <c r="H270" s="42"/>
      <c r="I270" s="318"/>
      <c r="J270" s="396"/>
      <c r="K270" s="318"/>
      <c r="L270" s="318"/>
      <c r="M270" s="396"/>
      <c r="N270" s="318"/>
      <c r="O270" s="318"/>
      <c r="P270" s="36"/>
      <c r="Q270" s="36"/>
    </row>
    <row r="271" spans="1:18" s="40" customFormat="1" ht="77.25" customHeight="1">
      <c r="A271" s="1">
        <v>1</v>
      </c>
      <c r="B271" s="35" t="s">
        <v>779</v>
      </c>
      <c r="C271" s="36"/>
      <c r="D271" s="1"/>
      <c r="E271" s="37"/>
      <c r="F271" s="37"/>
      <c r="G271" s="1"/>
      <c r="H271" s="38"/>
      <c r="I271" s="39">
        <v>50000</v>
      </c>
      <c r="J271" s="394">
        <v>45000</v>
      </c>
      <c r="K271" s="318"/>
      <c r="L271" s="318"/>
      <c r="M271" s="396">
        <v>45000</v>
      </c>
      <c r="N271" s="318"/>
      <c r="O271" s="318"/>
      <c r="P271" s="36"/>
      <c r="Q271" s="36" t="s">
        <v>780</v>
      </c>
      <c r="R271" s="40" t="s">
        <v>778</v>
      </c>
    </row>
    <row r="272" spans="1:18" s="40" customFormat="1" ht="60" customHeight="1">
      <c r="A272" s="1">
        <v>2</v>
      </c>
      <c r="B272" s="35" t="s">
        <v>2428</v>
      </c>
      <c r="C272" s="36"/>
      <c r="D272" s="1" t="s">
        <v>2441</v>
      </c>
      <c r="E272" s="37"/>
      <c r="F272" s="37"/>
      <c r="G272" s="1"/>
      <c r="H272" s="38"/>
      <c r="I272" s="39">
        <v>14900</v>
      </c>
      <c r="J272" s="394">
        <v>11900</v>
      </c>
      <c r="K272" s="318"/>
      <c r="L272" s="318"/>
      <c r="M272" s="396">
        <v>11900</v>
      </c>
      <c r="N272" s="318"/>
      <c r="O272" s="318"/>
      <c r="P272" s="36"/>
      <c r="Q272" s="36" t="s">
        <v>780</v>
      </c>
    </row>
    <row r="273" spans="1:18" s="40" customFormat="1" ht="47.25">
      <c r="A273" s="1">
        <v>3</v>
      </c>
      <c r="B273" s="34" t="s">
        <v>781</v>
      </c>
      <c r="C273" s="36"/>
      <c r="D273" s="36"/>
      <c r="E273" s="42"/>
      <c r="F273" s="42"/>
      <c r="G273" s="34"/>
      <c r="H273" s="42"/>
      <c r="I273" s="318">
        <v>50000</v>
      </c>
      <c r="J273" s="396">
        <v>40000</v>
      </c>
      <c r="K273" s="318"/>
      <c r="L273" s="318"/>
      <c r="M273" s="396">
        <v>40000</v>
      </c>
      <c r="N273" s="318"/>
      <c r="O273" s="318"/>
      <c r="P273" s="36"/>
      <c r="Q273" s="36" t="s">
        <v>780</v>
      </c>
      <c r="R273" s="40" t="s">
        <v>778</v>
      </c>
    </row>
    <row r="274" spans="1:18" s="40" customFormat="1" ht="47.25">
      <c r="A274" s="1">
        <v>4</v>
      </c>
      <c r="B274" s="35" t="s">
        <v>782</v>
      </c>
      <c r="C274" s="36"/>
      <c r="D274" s="36"/>
      <c r="E274" s="42"/>
      <c r="F274" s="42"/>
      <c r="G274" s="34"/>
      <c r="H274" s="42"/>
      <c r="I274" s="318">
        <v>58000</v>
      </c>
      <c r="J274" s="396">
        <v>53000</v>
      </c>
      <c r="K274" s="318"/>
      <c r="L274" s="318"/>
      <c r="M274" s="396">
        <v>53000</v>
      </c>
      <c r="N274" s="318"/>
      <c r="O274" s="318"/>
      <c r="P274" s="36"/>
      <c r="Q274" s="36" t="s">
        <v>780</v>
      </c>
      <c r="R274" s="40" t="s">
        <v>783</v>
      </c>
    </row>
    <row r="275" spans="1:18" s="40" customFormat="1" ht="47.25">
      <c r="A275" s="1">
        <v>5</v>
      </c>
      <c r="B275" s="34" t="s">
        <v>809</v>
      </c>
      <c r="C275" s="36"/>
      <c r="D275" s="36"/>
      <c r="E275" s="42"/>
      <c r="F275" s="42"/>
      <c r="G275" s="34"/>
      <c r="H275" s="42"/>
      <c r="I275" s="318">
        <v>100000</v>
      </c>
      <c r="J275" s="396">
        <v>70000</v>
      </c>
      <c r="K275" s="318"/>
      <c r="L275" s="318"/>
      <c r="M275" s="396">
        <v>70000</v>
      </c>
      <c r="N275" s="318"/>
      <c r="O275" s="318"/>
      <c r="P275" s="36"/>
      <c r="Q275" s="36" t="s">
        <v>780</v>
      </c>
      <c r="R275" s="40" t="s">
        <v>778</v>
      </c>
    </row>
    <row r="276" spans="1:18" s="40" customFormat="1" ht="44.25" customHeight="1">
      <c r="A276" s="1">
        <v>6</v>
      </c>
      <c r="B276" s="34" t="s">
        <v>2404</v>
      </c>
      <c r="C276" s="36"/>
      <c r="D276" s="36"/>
      <c r="E276" s="42"/>
      <c r="F276" s="42"/>
      <c r="G276" s="34"/>
      <c r="H276" s="42"/>
      <c r="I276" s="318">
        <v>14900</v>
      </c>
      <c r="J276" s="396">
        <v>14900</v>
      </c>
      <c r="K276" s="318"/>
      <c r="L276" s="318"/>
      <c r="M276" s="396">
        <v>14900</v>
      </c>
      <c r="N276" s="318"/>
      <c r="O276" s="318"/>
      <c r="P276" s="36"/>
      <c r="Q276" s="36" t="s">
        <v>114</v>
      </c>
    </row>
    <row r="277" spans="1:18" s="40" customFormat="1" ht="67.5" customHeight="1">
      <c r="A277" s="1">
        <v>7</v>
      </c>
      <c r="B277" s="34" t="s">
        <v>365</v>
      </c>
      <c r="C277" s="36" t="s">
        <v>25</v>
      </c>
      <c r="D277" s="36" t="s">
        <v>246</v>
      </c>
      <c r="E277" s="42"/>
      <c r="F277" s="42"/>
      <c r="G277" s="34"/>
      <c r="H277" s="42"/>
      <c r="I277" s="318">
        <v>40000</v>
      </c>
      <c r="J277" s="396">
        <v>40000</v>
      </c>
      <c r="K277" s="318"/>
      <c r="L277" s="318"/>
      <c r="M277" s="396">
        <v>20000</v>
      </c>
      <c r="N277" s="318"/>
      <c r="O277" s="318"/>
      <c r="P277" s="36"/>
      <c r="Q277" s="36" t="s">
        <v>780</v>
      </c>
    </row>
    <row r="278" spans="1:18" s="40" customFormat="1" ht="56.25" customHeight="1">
      <c r="A278" s="1">
        <v>8</v>
      </c>
      <c r="B278" s="34" t="s">
        <v>457</v>
      </c>
      <c r="C278" s="36" t="s">
        <v>25</v>
      </c>
      <c r="D278" s="36" t="s">
        <v>185</v>
      </c>
      <c r="E278" s="42"/>
      <c r="F278" s="42"/>
      <c r="G278" s="34"/>
      <c r="H278" s="42"/>
      <c r="I278" s="318">
        <v>10500</v>
      </c>
      <c r="J278" s="396">
        <v>10500</v>
      </c>
      <c r="K278" s="318"/>
      <c r="L278" s="318"/>
      <c r="M278" s="396">
        <v>10500</v>
      </c>
      <c r="N278" s="318"/>
      <c r="O278" s="318"/>
      <c r="P278" s="36"/>
      <c r="Q278" s="36" t="s">
        <v>454</v>
      </c>
    </row>
    <row r="279" spans="1:18" s="40" customFormat="1" ht="46.5" customHeight="1">
      <c r="A279" s="1">
        <v>9</v>
      </c>
      <c r="B279" s="34" t="s">
        <v>458</v>
      </c>
      <c r="C279" s="36" t="s">
        <v>25</v>
      </c>
      <c r="D279" s="36" t="s">
        <v>459</v>
      </c>
      <c r="E279" s="42"/>
      <c r="F279" s="42"/>
      <c r="G279" s="34"/>
      <c r="H279" s="42"/>
      <c r="I279" s="318">
        <v>30000</v>
      </c>
      <c r="J279" s="396">
        <v>30000</v>
      </c>
      <c r="K279" s="318"/>
      <c r="L279" s="318"/>
      <c r="M279" s="396">
        <v>30000</v>
      </c>
      <c r="N279" s="318"/>
      <c r="O279" s="318"/>
      <c r="P279" s="36"/>
      <c r="Q279" s="36" t="s">
        <v>454</v>
      </c>
    </row>
    <row r="280" spans="1:18" s="40" customFormat="1" ht="31.5">
      <c r="A280" s="26" t="s">
        <v>61</v>
      </c>
      <c r="B280" s="27" t="s">
        <v>80</v>
      </c>
      <c r="C280" s="36"/>
      <c r="D280" s="36"/>
      <c r="E280" s="42"/>
      <c r="F280" s="42"/>
      <c r="G280" s="34"/>
      <c r="H280" s="42"/>
      <c r="I280" s="318"/>
      <c r="J280" s="396"/>
      <c r="K280" s="318"/>
      <c r="L280" s="318"/>
      <c r="M280" s="396"/>
      <c r="N280" s="318"/>
      <c r="O280" s="318"/>
      <c r="P280" s="36"/>
      <c r="Q280" s="36"/>
    </row>
    <row r="281" spans="1:18" s="40" customFormat="1" ht="67.5" customHeight="1">
      <c r="A281" s="1">
        <v>1</v>
      </c>
      <c r="B281" s="34" t="s">
        <v>2439</v>
      </c>
      <c r="C281" s="36"/>
      <c r="D281" s="36"/>
      <c r="E281" s="42"/>
      <c r="F281" s="42"/>
      <c r="G281" s="34"/>
      <c r="H281" s="42"/>
      <c r="I281" s="318">
        <v>80000</v>
      </c>
      <c r="J281" s="396">
        <v>64000</v>
      </c>
      <c r="K281" s="318"/>
      <c r="L281" s="318"/>
      <c r="M281" s="396">
        <v>30000</v>
      </c>
      <c r="N281" s="318"/>
      <c r="O281" s="318"/>
      <c r="P281" s="36"/>
      <c r="Q281" s="36" t="s">
        <v>2429</v>
      </c>
    </row>
    <row r="282" spans="1:18" s="40" customFormat="1" ht="57.75" customHeight="1">
      <c r="A282" s="1">
        <v>2</v>
      </c>
      <c r="B282" s="34" t="s">
        <v>2452</v>
      </c>
      <c r="C282" s="36"/>
      <c r="D282" s="36"/>
      <c r="E282" s="42"/>
      <c r="F282" s="42"/>
      <c r="G282" s="34"/>
      <c r="H282" s="42"/>
      <c r="I282" s="318">
        <v>30000</v>
      </c>
      <c r="J282" s="396">
        <v>24000</v>
      </c>
      <c r="K282" s="318"/>
      <c r="L282" s="318"/>
      <c r="M282" s="396">
        <v>10000</v>
      </c>
      <c r="N282" s="318"/>
      <c r="O282" s="318"/>
      <c r="P282" s="36"/>
      <c r="Q282" s="36" t="s">
        <v>2429</v>
      </c>
    </row>
    <row r="283" spans="1:18" s="40" customFormat="1" ht="31.5">
      <c r="A283" s="26" t="s">
        <v>189</v>
      </c>
      <c r="B283" s="27" t="s">
        <v>81</v>
      </c>
      <c r="C283" s="36"/>
      <c r="D283" s="36"/>
      <c r="E283" s="42"/>
      <c r="F283" s="42"/>
      <c r="G283" s="34"/>
      <c r="H283" s="42"/>
      <c r="I283" s="318"/>
      <c r="J283" s="396"/>
      <c r="K283" s="318"/>
      <c r="L283" s="318"/>
      <c r="M283" s="396"/>
      <c r="N283" s="318"/>
      <c r="O283" s="318"/>
      <c r="P283" s="36"/>
      <c r="Q283" s="36"/>
    </row>
    <row r="284" spans="1:18" s="40" customFormat="1">
      <c r="A284" s="20"/>
      <c r="B284" s="29"/>
      <c r="C284" s="36"/>
      <c r="D284" s="36"/>
      <c r="E284" s="42"/>
      <c r="F284" s="42"/>
      <c r="G284" s="34"/>
      <c r="H284" s="42"/>
      <c r="I284" s="318"/>
      <c r="J284" s="396"/>
      <c r="K284" s="318"/>
      <c r="L284" s="318"/>
      <c r="M284" s="396"/>
      <c r="N284" s="318"/>
      <c r="O284" s="318"/>
      <c r="P284" s="36"/>
      <c r="Q284" s="36"/>
    </row>
    <row r="285" spans="1:18" s="40" customFormat="1">
      <c r="A285" s="20" t="s">
        <v>155</v>
      </c>
      <c r="B285" s="29" t="s">
        <v>221</v>
      </c>
      <c r="C285" s="36"/>
      <c r="D285" s="36"/>
      <c r="E285" s="42"/>
      <c r="F285" s="42"/>
      <c r="G285" s="34"/>
      <c r="H285" s="42"/>
      <c r="I285" s="318"/>
      <c r="J285" s="396"/>
      <c r="K285" s="318"/>
      <c r="L285" s="318"/>
      <c r="M285" s="396"/>
      <c r="N285" s="318"/>
      <c r="O285" s="318"/>
      <c r="P285" s="36"/>
      <c r="Q285" s="36"/>
    </row>
    <row r="286" spans="1:18" s="40" customFormat="1">
      <c r="A286" s="20" t="s">
        <v>158</v>
      </c>
      <c r="B286" s="29" t="s">
        <v>222</v>
      </c>
      <c r="C286" s="36"/>
      <c r="D286" s="36"/>
      <c r="E286" s="42"/>
      <c r="F286" s="42"/>
      <c r="G286" s="34"/>
      <c r="H286" s="42"/>
      <c r="I286" s="318"/>
      <c r="J286" s="396"/>
      <c r="K286" s="318"/>
      <c r="L286" s="318"/>
      <c r="M286" s="396"/>
      <c r="N286" s="318"/>
      <c r="O286" s="318"/>
      <c r="P286" s="36"/>
      <c r="Q286" s="36"/>
    </row>
    <row r="287" spans="1:18" s="40" customFormat="1" ht="47.25">
      <c r="A287" s="26" t="s">
        <v>186</v>
      </c>
      <c r="B287" s="27" t="s">
        <v>77</v>
      </c>
      <c r="C287" s="36"/>
      <c r="D287" s="36"/>
      <c r="E287" s="42"/>
      <c r="F287" s="42"/>
      <c r="G287" s="34"/>
      <c r="H287" s="42"/>
      <c r="I287" s="318"/>
      <c r="J287" s="396"/>
      <c r="K287" s="318"/>
      <c r="L287" s="318"/>
      <c r="M287" s="396"/>
      <c r="N287" s="318"/>
      <c r="O287" s="318"/>
      <c r="P287" s="36"/>
      <c r="Q287" s="36"/>
    </row>
    <row r="288" spans="1:18" s="40" customFormat="1">
      <c r="A288" s="1"/>
      <c r="B288" s="35"/>
      <c r="C288" s="36"/>
      <c r="D288" s="36"/>
      <c r="E288" s="42"/>
      <c r="F288" s="42"/>
      <c r="G288" s="34"/>
      <c r="H288" s="42"/>
      <c r="I288" s="318"/>
      <c r="J288" s="396"/>
      <c r="K288" s="318"/>
      <c r="L288" s="318"/>
      <c r="M288" s="396"/>
      <c r="N288" s="318"/>
      <c r="O288" s="318"/>
      <c r="P288" s="36"/>
      <c r="Q288" s="36"/>
    </row>
    <row r="289" spans="1:17" s="40" customFormat="1" ht="31.5">
      <c r="A289" s="26" t="s">
        <v>187</v>
      </c>
      <c r="B289" s="27" t="s">
        <v>78</v>
      </c>
      <c r="C289" s="36"/>
      <c r="D289" s="36"/>
      <c r="E289" s="42"/>
      <c r="F289" s="42"/>
      <c r="G289" s="34"/>
      <c r="H289" s="42"/>
      <c r="I289" s="318"/>
      <c r="J289" s="396"/>
      <c r="K289" s="318"/>
      <c r="L289" s="318"/>
      <c r="M289" s="396"/>
      <c r="N289" s="318"/>
      <c r="O289" s="318"/>
      <c r="P289" s="36"/>
      <c r="Q289" s="36"/>
    </row>
    <row r="290" spans="1:17" s="40" customFormat="1" ht="47.25">
      <c r="A290" s="26" t="s">
        <v>60</v>
      </c>
      <c r="B290" s="27" t="s">
        <v>79</v>
      </c>
      <c r="C290" s="36"/>
      <c r="D290" s="36"/>
      <c r="E290" s="42"/>
      <c r="F290" s="42"/>
      <c r="G290" s="34"/>
      <c r="H290" s="42"/>
      <c r="I290" s="318"/>
      <c r="J290" s="396"/>
      <c r="K290" s="318"/>
      <c r="L290" s="318"/>
      <c r="M290" s="396"/>
      <c r="N290" s="318"/>
      <c r="O290" s="318"/>
      <c r="P290" s="36"/>
      <c r="Q290" s="36"/>
    </row>
    <row r="291" spans="1:17" s="40" customFormat="1">
      <c r="A291" s="41"/>
      <c r="B291" s="34"/>
      <c r="C291" s="36"/>
      <c r="D291" s="36"/>
      <c r="E291" s="42"/>
      <c r="F291" s="42"/>
      <c r="G291" s="34"/>
      <c r="H291" s="42"/>
      <c r="I291" s="318"/>
      <c r="J291" s="396"/>
      <c r="K291" s="318"/>
      <c r="L291" s="318"/>
      <c r="M291" s="396"/>
      <c r="N291" s="318"/>
      <c r="O291" s="318"/>
      <c r="P291" s="36"/>
      <c r="Q291" s="36"/>
    </row>
    <row r="292" spans="1:17" s="40" customFormat="1" ht="31.5">
      <c r="A292" s="26" t="s">
        <v>61</v>
      </c>
      <c r="B292" s="27" t="s">
        <v>80</v>
      </c>
      <c r="C292" s="36"/>
      <c r="D292" s="36"/>
      <c r="E292" s="42"/>
      <c r="F292" s="42"/>
      <c r="G292" s="34"/>
      <c r="H292" s="42"/>
      <c r="I292" s="318"/>
      <c r="J292" s="396"/>
      <c r="K292" s="318"/>
      <c r="L292" s="318"/>
      <c r="M292" s="396"/>
      <c r="N292" s="318"/>
      <c r="O292" s="318"/>
      <c r="P292" s="36"/>
      <c r="Q292" s="36"/>
    </row>
    <row r="293" spans="1:17" s="40" customFormat="1" ht="47.25">
      <c r="A293" s="41">
        <v>1</v>
      </c>
      <c r="B293" s="34" t="s">
        <v>2484</v>
      </c>
      <c r="C293" s="36"/>
      <c r="D293" s="36"/>
      <c r="E293" s="42"/>
      <c r="F293" s="42"/>
      <c r="G293" s="34"/>
      <c r="H293" s="42"/>
      <c r="I293" s="318">
        <v>30000</v>
      </c>
      <c r="J293" s="396">
        <v>24000</v>
      </c>
      <c r="K293" s="318"/>
      <c r="L293" s="318"/>
      <c r="M293" s="396"/>
      <c r="N293" s="318"/>
      <c r="O293" s="318"/>
      <c r="P293" s="36"/>
      <c r="Q293" s="36" t="s">
        <v>2485</v>
      </c>
    </row>
    <row r="294" spans="1:17" s="40" customFormat="1" ht="31.5">
      <c r="A294" s="26" t="s">
        <v>189</v>
      </c>
      <c r="B294" s="27" t="s">
        <v>81</v>
      </c>
      <c r="C294" s="36"/>
      <c r="D294" s="36"/>
      <c r="E294" s="42"/>
      <c r="F294" s="42"/>
      <c r="G294" s="34"/>
      <c r="H294" s="42"/>
      <c r="I294" s="318"/>
      <c r="J294" s="396"/>
      <c r="K294" s="318"/>
      <c r="L294" s="318"/>
      <c r="M294" s="396"/>
      <c r="N294" s="318"/>
      <c r="O294" s="318"/>
      <c r="P294" s="36"/>
      <c r="Q294" s="36"/>
    </row>
    <row r="295" spans="1:17" s="40" customFormat="1">
      <c r="A295" s="20" t="s">
        <v>159</v>
      </c>
      <c r="B295" s="29" t="s">
        <v>104</v>
      </c>
      <c r="C295" s="36"/>
      <c r="D295" s="36"/>
      <c r="E295" s="42"/>
      <c r="F295" s="42"/>
      <c r="G295" s="34"/>
      <c r="H295" s="42"/>
      <c r="I295" s="318"/>
      <c r="J295" s="396"/>
      <c r="K295" s="318"/>
      <c r="L295" s="318"/>
      <c r="M295" s="396"/>
      <c r="N295" s="318"/>
      <c r="O295" s="318"/>
      <c r="P295" s="36"/>
      <c r="Q295" s="36"/>
    </row>
    <row r="296" spans="1:17" s="40" customFormat="1" ht="47.25">
      <c r="A296" s="26" t="s">
        <v>186</v>
      </c>
      <c r="B296" s="27" t="s">
        <v>77</v>
      </c>
      <c r="C296" s="36"/>
      <c r="D296" s="36"/>
      <c r="E296" s="42"/>
      <c r="F296" s="42"/>
      <c r="G296" s="34"/>
      <c r="H296" s="42"/>
      <c r="I296" s="318"/>
      <c r="J296" s="396"/>
      <c r="K296" s="318"/>
      <c r="L296" s="318"/>
      <c r="M296" s="396"/>
      <c r="N296" s="318"/>
      <c r="O296" s="318"/>
      <c r="P296" s="36"/>
      <c r="Q296" s="36"/>
    </row>
    <row r="297" spans="1:17" s="40" customFormat="1">
      <c r="A297" s="41"/>
      <c r="B297" s="34"/>
      <c r="C297" s="36"/>
      <c r="D297" s="36"/>
      <c r="E297" s="42"/>
      <c r="F297" s="42"/>
      <c r="G297" s="34"/>
      <c r="H297" s="42"/>
      <c r="I297" s="318"/>
      <c r="J297" s="396"/>
      <c r="K297" s="318"/>
      <c r="L297" s="318"/>
      <c r="M297" s="396"/>
      <c r="N297" s="318"/>
      <c r="O297" s="318"/>
      <c r="P297" s="36"/>
      <c r="Q297" s="36"/>
    </row>
    <row r="298" spans="1:17" s="40" customFormat="1" ht="31.5">
      <c r="A298" s="26" t="s">
        <v>187</v>
      </c>
      <c r="B298" s="27" t="s">
        <v>78</v>
      </c>
      <c r="C298" s="36"/>
      <c r="D298" s="36"/>
      <c r="E298" s="42"/>
      <c r="F298" s="42"/>
      <c r="G298" s="34"/>
      <c r="H298" s="42"/>
      <c r="I298" s="318"/>
      <c r="J298" s="396"/>
      <c r="K298" s="318"/>
      <c r="L298" s="318"/>
      <c r="M298" s="396"/>
      <c r="N298" s="318"/>
      <c r="O298" s="318"/>
      <c r="P298" s="36"/>
      <c r="Q298" s="36"/>
    </row>
    <row r="299" spans="1:17" s="40" customFormat="1" ht="47.25">
      <c r="A299" s="26" t="s">
        <v>60</v>
      </c>
      <c r="B299" s="27" t="s">
        <v>79</v>
      </c>
      <c r="C299" s="36"/>
      <c r="D299" s="36"/>
      <c r="E299" s="42"/>
      <c r="F299" s="42"/>
      <c r="G299" s="34"/>
      <c r="H299" s="42"/>
      <c r="I299" s="318"/>
      <c r="J299" s="396"/>
      <c r="K299" s="318"/>
      <c r="L299" s="318"/>
      <c r="M299" s="396"/>
      <c r="N299" s="318"/>
      <c r="O299" s="318"/>
      <c r="P299" s="36"/>
      <c r="Q299" s="36"/>
    </row>
    <row r="300" spans="1:17" s="40" customFormat="1" ht="101.25" customHeight="1">
      <c r="A300" s="41"/>
      <c r="B300" s="34" t="s">
        <v>813</v>
      </c>
      <c r="C300" s="36"/>
      <c r="D300" s="36"/>
      <c r="E300" s="42"/>
      <c r="F300" s="42"/>
      <c r="G300" s="34"/>
      <c r="H300" s="42"/>
      <c r="I300" s="318">
        <v>111003</v>
      </c>
      <c r="J300" s="396">
        <v>111003</v>
      </c>
      <c r="K300" s="318"/>
      <c r="L300" s="318"/>
      <c r="M300" s="396">
        <v>38780</v>
      </c>
      <c r="N300" s="318"/>
      <c r="O300" s="318"/>
      <c r="P300" s="36"/>
      <c r="Q300" s="36" t="s">
        <v>814</v>
      </c>
    </row>
    <row r="301" spans="1:17" s="40" customFormat="1" ht="31.5">
      <c r="A301" s="26" t="s">
        <v>61</v>
      </c>
      <c r="B301" s="27" t="s">
        <v>80</v>
      </c>
      <c r="C301" s="36"/>
      <c r="D301" s="36"/>
      <c r="E301" s="42"/>
      <c r="F301" s="42"/>
      <c r="G301" s="34"/>
      <c r="H301" s="42"/>
      <c r="I301" s="318"/>
      <c r="J301" s="396"/>
      <c r="K301" s="318"/>
      <c r="L301" s="318"/>
      <c r="M301" s="396"/>
      <c r="N301" s="318"/>
      <c r="O301" s="318"/>
      <c r="P301" s="36"/>
      <c r="Q301" s="36"/>
    </row>
    <row r="302" spans="1:17" s="40" customFormat="1">
      <c r="A302" s="41"/>
      <c r="B302" s="34"/>
      <c r="C302" s="36"/>
      <c r="D302" s="36"/>
      <c r="E302" s="42"/>
      <c r="F302" s="42"/>
      <c r="G302" s="34"/>
      <c r="H302" s="42"/>
      <c r="I302" s="318"/>
      <c r="J302" s="396"/>
      <c r="K302" s="318"/>
      <c r="L302" s="318"/>
      <c r="M302" s="396"/>
      <c r="N302" s="318"/>
      <c r="O302" s="318"/>
      <c r="P302" s="36"/>
      <c r="Q302" s="36"/>
    </row>
    <row r="303" spans="1:17" s="40" customFormat="1" ht="31.5">
      <c r="A303" s="26" t="s">
        <v>189</v>
      </c>
      <c r="B303" s="27" t="s">
        <v>81</v>
      </c>
      <c r="C303" s="36"/>
      <c r="D303" s="36"/>
      <c r="E303" s="42"/>
      <c r="F303" s="42"/>
      <c r="G303" s="34"/>
      <c r="H303" s="42"/>
      <c r="I303" s="318"/>
      <c r="J303" s="396"/>
      <c r="K303" s="318"/>
      <c r="L303" s="318"/>
      <c r="M303" s="396"/>
      <c r="N303" s="318"/>
      <c r="O303" s="318"/>
      <c r="P303" s="36"/>
      <c r="Q303" s="36"/>
    </row>
    <row r="304" spans="1:17" s="40" customFormat="1" ht="47.25">
      <c r="A304" s="1"/>
      <c r="B304" s="35" t="s">
        <v>678</v>
      </c>
      <c r="C304" s="36" t="s">
        <v>25</v>
      </c>
      <c r="D304" s="36"/>
      <c r="E304" s="42"/>
      <c r="F304" s="42"/>
      <c r="G304" s="34" t="s">
        <v>679</v>
      </c>
      <c r="H304" s="42"/>
      <c r="I304" s="318">
        <v>40000</v>
      </c>
      <c r="J304" s="396">
        <v>40000</v>
      </c>
      <c r="K304" s="318"/>
      <c r="L304" s="318"/>
      <c r="M304" s="396"/>
      <c r="N304" s="318"/>
      <c r="O304" s="318"/>
      <c r="P304" s="36"/>
      <c r="Q304" s="36" t="s">
        <v>675</v>
      </c>
    </row>
    <row r="305" spans="1:17" s="40" customFormat="1">
      <c r="A305" s="41"/>
      <c r="B305" s="34"/>
      <c r="C305" s="36"/>
      <c r="D305" s="36"/>
      <c r="E305" s="42"/>
      <c r="F305" s="42"/>
      <c r="G305" s="34"/>
      <c r="H305" s="42"/>
      <c r="I305" s="318"/>
      <c r="J305" s="396"/>
      <c r="K305" s="318"/>
      <c r="L305" s="318"/>
      <c r="M305" s="396"/>
      <c r="N305" s="318"/>
      <c r="O305" s="318"/>
      <c r="P305" s="36"/>
      <c r="Q305" s="36"/>
    </row>
    <row r="306" spans="1:17" s="40" customFormat="1">
      <c r="A306" s="20" t="s">
        <v>160</v>
      </c>
      <c r="B306" s="29" t="s">
        <v>223</v>
      </c>
      <c r="C306" s="36"/>
      <c r="D306" s="36"/>
      <c r="E306" s="42"/>
      <c r="F306" s="42"/>
      <c r="G306" s="34"/>
      <c r="H306" s="42"/>
      <c r="I306" s="318"/>
      <c r="J306" s="396"/>
      <c r="K306" s="318"/>
      <c r="L306" s="318"/>
      <c r="M306" s="396"/>
      <c r="N306" s="318"/>
      <c r="O306" s="318"/>
      <c r="P306" s="36"/>
      <c r="Q306" s="36"/>
    </row>
    <row r="307" spans="1:17" s="40" customFormat="1">
      <c r="A307" s="20" t="s">
        <v>161</v>
      </c>
      <c r="B307" s="29" t="s">
        <v>224</v>
      </c>
      <c r="C307" s="36"/>
      <c r="D307" s="36"/>
      <c r="E307" s="42"/>
      <c r="F307" s="42"/>
      <c r="G307" s="34"/>
      <c r="H307" s="42"/>
      <c r="I307" s="318"/>
      <c r="J307" s="396"/>
      <c r="K307" s="318"/>
      <c r="L307" s="318"/>
      <c r="M307" s="396"/>
      <c r="N307" s="318"/>
      <c r="O307" s="318"/>
      <c r="P307" s="36"/>
      <c r="Q307" s="36"/>
    </row>
    <row r="308" spans="1:17" s="40" customFormat="1" ht="47.25">
      <c r="A308" s="26" t="s">
        <v>186</v>
      </c>
      <c r="B308" s="27" t="s">
        <v>77</v>
      </c>
      <c r="C308" s="36"/>
      <c r="D308" s="36"/>
      <c r="E308" s="42"/>
      <c r="F308" s="42"/>
      <c r="G308" s="34"/>
      <c r="H308" s="42"/>
      <c r="I308" s="318"/>
      <c r="J308" s="396"/>
      <c r="K308" s="318"/>
      <c r="L308" s="318"/>
      <c r="M308" s="396"/>
      <c r="N308" s="318"/>
      <c r="O308" s="318"/>
      <c r="P308" s="36"/>
      <c r="Q308" s="36"/>
    </row>
    <row r="309" spans="1:17" s="40" customFormat="1">
      <c r="A309" s="1"/>
      <c r="B309" s="35"/>
      <c r="C309" s="36"/>
      <c r="D309" s="36"/>
      <c r="E309" s="42"/>
      <c r="F309" s="42"/>
      <c r="G309" s="34"/>
      <c r="H309" s="42"/>
      <c r="I309" s="318"/>
      <c r="J309" s="396"/>
      <c r="K309" s="318"/>
      <c r="L309" s="318"/>
      <c r="M309" s="396"/>
      <c r="N309" s="318"/>
      <c r="O309" s="318"/>
      <c r="P309" s="36"/>
      <c r="Q309" s="36"/>
    </row>
    <row r="310" spans="1:17" s="40" customFormat="1" ht="31.5">
      <c r="A310" s="26" t="s">
        <v>187</v>
      </c>
      <c r="B310" s="27" t="s">
        <v>78</v>
      </c>
      <c r="C310" s="36"/>
      <c r="D310" s="36"/>
      <c r="E310" s="42"/>
      <c r="F310" s="42"/>
      <c r="G310" s="34"/>
      <c r="H310" s="42"/>
      <c r="I310" s="318"/>
      <c r="J310" s="396"/>
      <c r="K310" s="318"/>
      <c r="L310" s="318"/>
      <c r="M310" s="396"/>
      <c r="N310" s="318"/>
      <c r="O310" s="318"/>
      <c r="P310" s="36"/>
      <c r="Q310" s="36"/>
    </row>
    <row r="311" spans="1:17" s="40" customFormat="1" ht="47.25">
      <c r="A311" s="26" t="s">
        <v>60</v>
      </c>
      <c r="B311" s="27" t="s">
        <v>79</v>
      </c>
      <c r="C311" s="36"/>
      <c r="D311" s="36"/>
      <c r="E311" s="42"/>
      <c r="F311" s="42"/>
      <c r="G311" s="34"/>
      <c r="H311" s="42"/>
      <c r="I311" s="318"/>
      <c r="J311" s="396"/>
      <c r="K311" s="318"/>
      <c r="L311" s="318"/>
      <c r="M311" s="396"/>
      <c r="N311" s="318"/>
      <c r="O311" s="318"/>
      <c r="P311" s="36"/>
      <c r="Q311" s="36"/>
    </row>
    <row r="312" spans="1:17" s="40" customFormat="1" ht="97.5" customHeight="1">
      <c r="A312" s="1"/>
      <c r="B312" s="35" t="s">
        <v>687</v>
      </c>
      <c r="C312" s="36"/>
      <c r="D312" s="36"/>
      <c r="E312" s="42"/>
      <c r="F312" s="42"/>
      <c r="G312" s="34"/>
      <c r="H312" s="42"/>
      <c r="I312" s="318">
        <v>10000</v>
      </c>
      <c r="J312" s="396">
        <v>10000</v>
      </c>
      <c r="K312" s="318"/>
      <c r="L312" s="318"/>
      <c r="M312" s="396">
        <v>10000</v>
      </c>
      <c r="N312" s="318"/>
      <c r="O312" s="318"/>
      <c r="P312" s="36"/>
      <c r="Q312" s="36" t="s">
        <v>686</v>
      </c>
    </row>
    <row r="313" spans="1:17" s="40" customFormat="1" ht="31.5">
      <c r="A313" s="26" t="s">
        <v>61</v>
      </c>
      <c r="B313" s="27" t="s">
        <v>80</v>
      </c>
      <c r="C313" s="36"/>
      <c r="D313" s="36"/>
      <c r="E313" s="42"/>
      <c r="F313" s="42"/>
      <c r="G313" s="34"/>
      <c r="H313" s="42"/>
      <c r="I313" s="318"/>
      <c r="J313" s="396"/>
      <c r="K313" s="318"/>
      <c r="L313" s="318"/>
      <c r="M313" s="396"/>
      <c r="N313" s="318"/>
      <c r="O313" s="318"/>
      <c r="P313" s="36"/>
      <c r="Q313" s="36"/>
    </row>
    <row r="314" spans="1:17" s="40" customFormat="1" ht="78.75">
      <c r="A314" s="1"/>
      <c r="B314" s="35" t="s">
        <v>688</v>
      </c>
      <c r="C314" s="36"/>
      <c r="D314" s="36"/>
      <c r="E314" s="42"/>
      <c r="F314" s="42"/>
      <c r="G314" s="34"/>
      <c r="H314" s="42"/>
      <c r="I314" s="318">
        <v>28000</v>
      </c>
      <c r="J314" s="396">
        <v>28000</v>
      </c>
      <c r="K314" s="318"/>
      <c r="L314" s="318"/>
      <c r="M314" s="396">
        <v>10000</v>
      </c>
      <c r="N314" s="318"/>
      <c r="O314" s="318"/>
      <c r="P314" s="36"/>
      <c r="Q314" s="36" t="s">
        <v>686</v>
      </c>
    </row>
    <row r="315" spans="1:17" s="40" customFormat="1">
      <c r="A315" s="41"/>
      <c r="B315" s="34"/>
      <c r="C315" s="36"/>
      <c r="D315" s="36"/>
      <c r="E315" s="42"/>
      <c r="F315" s="42"/>
      <c r="G315" s="34"/>
      <c r="H315" s="42"/>
      <c r="I315" s="318"/>
      <c r="J315" s="396"/>
      <c r="K315" s="318"/>
      <c r="L315" s="318"/>
      <c r="M315" s="396"/>
      <c r="N315" s="318"/>
      <c r="O315" s="318"/>
      <c r="P315" s="36"/>
      <c r="Q315" s="36"/>
    </row>
    <row r="316" spans="1:17" s="40" customFormat="1" ht="31.5">
      <c r="A316" s="26" t="s">
        <v>189</v>
      </c>
      <c r="B316" s="27" t="s">
        <v>81</v>
      </c>
      <c r="C316" s="36"/>
      <c r="D316" s="36"/>
      <c r="E316" s="42"/>
      <c r="F316" s="42"/>
      <c r="G316" s="34"/>
      <c r="H316" s="42"/>
      <c r="I316" s="318"/>
      <c r="J316" s="396"/>
      <c r="K316" s="318"/>
      <c r="L316" s="318"/>
      <c r="M316" s="396"/>
      <c r="N316" s="318"/>
      <c r="O316" s="318"/>
      <c r="P316" s="36"/>
      <c r="Q316" s="36"/>
    </row>
    <row r="317" spans="1:17" s="40" customFormat="1">
      <c r="A317" s="20" t="s">
        <v>225</v>
      </c>
      <c r="B317" s="29" t="s">
        <v>226</v>
      </c>
      <c r="C317" s="36"/>
      <c r="D317" s="36"/>
      <c r="E317" s="42"/>
      <c r="F317" s="42"/>
      <c r="G317" s="34"/>
      <c r="H317" s="42"/>
      <c r="I317" s="318"/>
      <c r="J317" s="396"/>
      <c r="K317" s="318"/>
      <c r="L317" s="318"/>
      <c r="M317" s="396"/>
      <c r="N317" s="318"/>
      <c r="O317" s="318"/>
      <c r="P317" s="36"/>
      <c r="Q317" s="36"/>
    </row>
    <row r="318" spans="1:17" s="40" customFormat="1">
      <c r="A318" s="20" t="s">
        <v>227</v>
      </c>
      <c r="B318" s="29" t="s">
        <v>105</v>
      </c>
      <c r="C318" s="36"/>
      <c r="D318" s="36"/>
      <c r="E318" s="42"/>
      <c r="F318" s="42"/>
      <c r="G318" s="34"/>
      <c r="H318" s="42"/>
      <c r="I318" s="318"/>
      <c r="J318" s="396"/>
      <c r="K318" s="318"/>
      <c r="L318" s="318"/>
      <c r="M318" s="396"/>
      <c r="N318" s="318"/>
      <c r="O318" s="318"/>
      <c r="P318" s="36"/>
      <c r="Q318" s="36"/>
    </row>
    <row r="319" spans="1:17" s="40" customFormat="1" ht="47.25">
      <c r="A319" s="26" t="s">
        <v>186</v>
      </c>
      <c r="B319" s="27" t="s">
        <v>77</v>
      </c>
      <c r="C319" s="36"/>
      <c r="D319" s="36"/>
      <c r="E319" s="42"/>
      <c r="F319" s="42"/>
      <c r="G319" s="34"/>
      <c r="H319" s="42"/>
      <c r="I319" s="318"/>
      <c r="J319" s="396"/>
      <c r="K319" s="318"/>
      <c r="L319" s="318"/>
      <c r="M319" s="396"/>
      <c r="N319" s="318"/>
      <c r="O319" s="318"/>
      <c r="P319" s="36"/>
      <c r="Q319" s="36"/>
    </row>
    <row r="320" spans="1:17" s="40" customFormat="1">
      <c r="A320" s="1"/>
      <c r="B320" s="35"/>
      <c r="C320" s="36"/>
      <c r="D320" s="36"/>
      <c r="E320" s="42"/>
      <c r="F320" s="42"/>
      <c r="G320" s="34"/>
      <c r="H320" s="42"/>
      <c r="I320" s="318"/>
      <c r="J320" s="396"/>
      <c r="K320" s="318"/>
      <c r="L320" s="318"/>
      <c r="M320" s="396"/>
      <c r="N320" s="318"/>
      <c r="O320" s="318"/>
      <c r="P320" s="36"/>
      <c r="Q320" s="36"/>
    </row>
    <row r="321" spans="1:17" s="40" customFormat="1" ht="31.5">
      <c r="A321" s="26" t="s">
        <v>187</v>
      </c>
      <c r="B321" s="27" t="s">
        <v>78</v>
      </c>
      <c r="C321" s="36"/>
      <c r="D321" s="36"/>
      <c r="E321" s="42"/>
      <c r="F321" s="42"/>
      <c r="G321" s="34"/>
      <c r="H321" s="42"/>
      <c r="I321" s="318"/>
      <c r="J321" s="396"/>
      <c r="K321" s="318"/>
      <c r="L321" s="318"/>
      <c r="M321" s="396"/>
      <c r="N321" s="318"/>
      <c r="O321" s="318"/>
      <c r="P321" s="36"/>
      <c r="Q321" s="36"/>
    </row>
    <row r="322" spans="1:17" s="40" customFormat="1" ht="53.25" customHeight="1">
      <c r="A322" s="26" t="s">
        <v>60</v>
      </c>
      <c r="B322" s="27" t="s">
        <v>79</v>
      </c>
      <c r="C322" s="36"/>
      <c r="D322" s="36"/>
      <c r="E322" s="42"/>
      <c r="F322" s="42"/>
      <c r="G322" s="34"/>
      <c r="H322" s="42"/>
      <c r="I322" s="318"/>
      <c r="J322" s="396"/>
      <c r="K322" s="318"/>
      <c r="L322" s="318"/>
      <c r="M322" s="396"/>
      <c r="N322" s="318"/>
      <c r="O322" s="318"/>
      <c r="P322" s="36"/>
      <c r="Q322" s="36"/>
    </row>
    <row r="323" spans="1:17" s="40" customFormat="1" ht="63">
      <c r="A323" s="1">
        <v>1</v>
      </c>
      <c r="B323" s="35" t="s">
        <v>316</v>
      </c>
      <c r="C323" s="36" t="s">
        <v>24</v>
      </c>
      <c r="D323" s="36"/>
      <c r="E323" s="42"/>
      <c r="F323" s="42"/>
      <c r="G323" s="34"/>
      <c r="H323" s="42"/>
      <c r="I323" s="318">
        <v>59396</v>
      </c>
      <c r="J323" s="396">
        <v>59396</v>
      </c>
      <c r="K323" s="318"/>
      <c r="L323" s="318"/>
      <c r="M323" s="396">
        <v>59396</v>
      </c>
      <c r="N323" s="318"/>
      <c r="O323" s="318"/>
      <c r="P323" s="36"/>
      <c r="Q323" s="36" t="s">
        <v>317</v>
      </c>
    </row>
    <row r="324" spans="1:17" s="40" customFormat="1" ht="31.5">
      <c r="A324" s="26" t="s">
        <v>61</v>
      </c>
      <c r="B324" s="27" t="s">
        <v>80</v>
      </c>
      <c r="C324" s="36"/>
      <c r="D324" s="36"/>
      <c r="E324" s="42"/>
      <c r="F324" s="42"/>
      <c r="G324" s="34"/>
      <c r="H324" s="42"/>
      <c r="I324" s="318"/>
      <c r="J324" s="396"/>
      <c r="K324" s="318"/>
      <c r="L324" s="318"/>
      <c r="M324" s="396"/>
      <c r="N324" s="318"/>
      <c r="O324" s="318"/>
      <c r="P324" s="36"/>
      <c r="Q324" s="36"/>
    </row>
    <row r="325" spans="1:17" s="40" customFormat="1">
      <c r="A325" s="41"/>
      <c r="B325" s="34"/>
      <c r="C325" s="36"/>
      <c r="D325" s="36"/>
      <c r="E325" s="42"/>
      <c r="F325" s="42"/>
      <c r="G325" s="34"/>
      <c r="H325" s="42"/>
      <c r="I325" s="318"/>
      <c r="J325" s="396"/>
      <c r="K325" s="318"/>
      <c r="L325" s="318"/>
      <c r="M325" s="396"/>
      <c r="N325" s="318"/>
      <c r="O325" s="318"/>
      <c r="P325" s="36"/>
      <c r="Q325" s="36"/>
    </row>
    <row r="326" spans="1:17" s="40" customFormat="1" ht="31.5">
      <c r="A326" s="26" t="s">
        <v>189</v>
      </c>
      <c r="B326" s="27" t="s">
        <v>81</v>
      </c>
      <c r="C326" s="36"/>
      <c r="D326" s="36"/>
      <c r="E326" s="42"/>
      <c r="F326" s="42"/>
      <c r="G326" s="34"/>
      <c r="H326" s="42"/>
      <c r="I326" s="318"/>
      <c r="J326" s="396"/>
      <c r="K326" s="318"/>
      <c r="L326" s="318"/>
      <c r="M326" s="396"/>
      <c r="N326" s="318"/>
      <c r="O326" s="318"/>
      <c r="P326" s="36"/>
      <c r="Q326" s="36"/>
    </row>
    <row r="327" spans="1:17" s="40" customFormat="1" ht="20.25" customHeight="1">
      <c r="A327" s="20"/>
      <c r="B327" s="29"/>
      <c r="C327" s="36"/>
      <c r="D327" s="36"/>
      <c r="E327" s="42"/>
      <c r="F327" s="42"/>
      <c r="G327" s="34"/>
      <c r="H327" s="42"/>
      <c r="I327" s="318"/>
      <c r="J327" s="396"/>
      <c r="K327" s="318"/>
      <c r="L327" s="318"/>
      <c r="M327" s="396"/>
      <c r="N327" s="318"/>
      <c r="O327" s="318"/>
      <c r="P327" s="36"/>
      <c r="Q327" s="36"/>
    </row>
    <row r="328" spans="1:17" s="40" customFormat="1">
      <c r="A328" s="20" t="s">
        <v>229</v>
      </c>
      <c r="B328" s="29" t="s">
        <v>106</v>
      </c>
      <c r="C328" s="36"/>
      <c r="D328" s="36"/>
      <c r="E328" s="42"/>
      <c r="F328" s="42"/>
      <c r="G328" s="34"/>
      <c r="H328" s="42"/>
      <c r="I328" s="318"/>
      <c r="J328" s="396"/>
      <c r="K328" s="318"/>
      <c r="L328" s="318"/>
      <c r="M328" s="396"/>
      <c r="N328" s="318"/>
      <c r="O328" s="318"/>
      <c r="P328" s="36"/>
      <c r="Q328" s="36"/>
    </row>
    <row r="329" spans="1:17" s="40" customFormat="1" ht="47.25">
      <c r="A329" s="26" t="s">
        <v>186</v>
      </c>
      <c r="B329" s="27" t="s">
        <v>77</v>
      </c>
      <c r="C329" s="36"/>
      <c r="D329" s="36"/>
      <c r="E329" s="42"/>
      <c r="F329" s="42"/>
      <c r="G329" s="34"/>
      <c r="H329" s="42"/>
      <c r="I329" s="318"/>
      <c r="J329" s="396"/>
      <c r="K329" s="318"/>
      <c r="L329" s="318"/>
      <c r="M329" s="396"/>
      <c r="N329" s="318"/>
      <c r="O329" s="318"/>
      <c r="P329" s="36"/>
      <c r="Q329" s="36"/>
    </row>
    <row r="330" spans="1:17" s="40" customFormat="1" ht="17.25" customHeight="1">
      <c r="A330" s="41"/>
      <c r="B330" s="34"/>
      <c r="C330" s="36"/>
      <c r="D330" s="36"/>
      <c r="E330" s="42"/>
      <c r="F330" s="42"/>
      <c r="G330" s="34"/>
      <c r="H330" s="42"/>
      <c r="I330" s="318"/>
      <c r="J330" s="396"/>
      <c r="K330" s="318"/>
      <c r="L330" s="318"/>
      <c r="M330" s="396"/>
      <c r="N330" s="318"/>
      <c r="O330" s="318"/>
      <c r="P330" s="36"/>
      <c r="Q330" s="36"/>
    </row>
    <row r="331" spans="1:17" s="40" customFormat="1" ht="31.5">
      <c r="A331" s="26" t="s">
        <v>187</v>
      </c>
      <c r="B331" s="27" t="s">
        <v>78</v>
      </c>
      <c r="C331" s="36"/>
      <c r="D331" s="36"/>
      <c r="E331" s="42"/>
      <c r="F331" s="42"/>
      <c r="G331" s="34"/>
      <c r="H331" s="42"/>
      <c r="I331" s="318"/>
      <c r="J331" s="396"/>
      <c r="K331" s="318"/>
      <c r="L331" s="318"/>
      <c r="M331" s="396"/>
      <c r="N331" s="318"/>
      <c r="O331" s="318"/>
      <c r="P331" s="36"/>
      <c r="Q331" s="36"/>
    </row>
    <row r="332" spans="1:17" s="40" customFormat="1" ht="47.25">
      <c r="A332" s="26" t="s">
        <v>60</v>
      </c>
      <c r="B332" s="27" t="s">
        <v>79</v>
      </c>
      <c r="C332" s="36"/>
      <c r="D332" s="36"/>
      <c r="E332" s="42"/>
      <c r="F332" s="42"/>
      <c r="G332" s="34"/>
      <c r="H332" s="42"/>
      <c r="I332" s="318"/>
      <c r="J332" s="396"/>
      <c r="K332" s="318"/>
      <c r="L332" s="318"/>
      <c r="M332" s="396"/>
      <c r="N332" s="318"/>
      <c r="O332" s="318"/>
      <c r="P332" s="36"/>
      <c r="Q332" s="36"/>
    </row>
    <row r="333" spans="1:17" s="40" customFormat="1" ht="47.25">
      <c r="A333" s="41">
        <v>1</v>
      </c>
      <c r="B333" s="34" t="s">
        <v>815</v>
      </c>
      <c r="C333" s="36"/>
      <c r="D333" s="36"/>
      <c r="E333" s="42"/>
      <c r="F333" s="42"/>
      <c r="G333" s="34"/>
      <c r="H333" s="42"/>
      <c r="I333" s="318">
        <v>10000</v>
      </c>
      <c r="J333" s="396">
        <v>10000</v>
      </c>
      <c r="K333" s="318"/>
      <c r="L333" s="318"/>
      <c r="M333" s="396">
        <v>10000</v>
      </c>
      <c r="N333" s="318"/>
      <c r="O333" s="318"/>
      <c r="P333" s="36"/>
      <c r="Q333" s="36" t="s">
        <v>816</v>
      </c>
    </row>
    <row r="334" spans="1:17" s="40" customFormat="1" ht="31.5">
      <c r="A334" s="1">
        <v>2</v>
      </c>
      <c r="B334" s="35" t="s">
        <v>453</v>
      </c>
      <c r="C334" s="36"/>
      <c r="D334" s="36"/>
      <c r="E334" s="42"/>
      <c r="F334" s="42"/>
      <c r="G334" s="34"/>
      <c r="H334" s="42"/>
      <c r="I334" s="318">
        <v>9000</v>
      </c>
      <c r="J334" s="396">
        <v>9000</v>
      </c>
      <c r="K334" s="318"/>
      <c r="L334" s="318"/>
      <c r="M334" s="396">
        <v>9000</v>
      </c>
      <c r="N334" s="318"/>
      <c r="O334" s="318"/>
      <c r="P334" s="36"/>
      <c r="Q334" s="36" t="s">
        <v>454</v>
      </c>
    </row>
    <row r="335" spans="1:17" s="40" customFormat="1" ht="31.5">
      <c r="A335" s="26" t="s">
        <v>61</v>
      </c>
      <c r="B335" s="27" t="s">
        <v>80</v>
      </c>
      <c r="C335" s="36"/>
      <c r="D335" s="36"/>
      <c r="E335" s="42"/>
      <c r="F335" s="42"/>
      <c r="G335" s="34"/>
      <c r="H335" s="42"/>
      <c r="I335" s="318"/>
      <c r="J335" s="396"/>
      <c r="K335" s="318"/>
      <c r="L335" s="318"/>
      <c r="M335" s="396"/>
      <c r="N335" s="318"/>
      <c r="O335" s="318"/>
      <c r="P335" s="36"/>
      <c r="Q335" s="36"/>
    </row>
    <row r="336" spans="1:17" s="40" customFormat="1">
      <c r="A336" s="41"/>
      <c r="B336" s="34"/>
      <c r="C336" s="36"/>
      <c r="D336" s="36"/>
      <c r="E336" s="42"/>
      <c r="F336" s="42"/>
      <c r="G336" s="34"/>
      <c r="H336" s="42"/>
      <c r="I336" s="318"/>
      <c r="J336" s="396"/>
      <c r="K336" s="318"/>
      <c r="L336" s="318"/>
      <c r="M336" s="396"/>
      <c r="N336" s="318"/>
      <c r="O336" s="318"/>
      <c r="P336" s="36"/>
      <c r="Q336" s="36"/>
    </row>
    <row r="337" spans="1:18" s="40" customFormat="1" ht="31.5">
      <c r="A337" s="26" t="s">
        <v>189</v>
      </c>
      <c r="B337" s="27" t="s">
        <v>81</v>
      </c>
      <c r="C337" s="36"/>
      <c r="D337" s="36"/>
      <c r="E337" s="42"/>
      <c r="F337" s="42"/>
      <c r="G337" s="34"/>
      <c r="H337" s="42"/>
      <c r="I337" s="318"/>
      <c r="J337" s="396"/>
      <c r="K337" s="318"/>
      <c r="L337" s="318"/>
      <c r="M337" s="396"/>
      <c r="N337" s="318"/>
      <c r="O337" s="318"/>
      <c r="P337" s="36"/>
      <c r="Q337" s="36"/>
    </row>
    <row r="338" spans="1:18" s="40" customFormat="1">
      <c r="A338" s="20"/>
      <c r="B338" s="29"/>
      <c r="C338" s="36"/>
      <c r="D338" s="36"/>
      <c r="E338" s="42"/>
      <c r="F338" s="42"/>
      <c r="G338" s="34"/>
      <c r="H338" s="42"/>
      <c r="I338" s="318"/>
      <c r="J338" s="396"/>
      <c r="K338" s="318"/>
      <c r="L338" s="318"/>
      <c r="M338" s="396"/>
      <c r="N338" s="318"/>
      <c r="O338" s="318"/>
      <c r="P338" s="36"/>
      <c r="Q338" s="36"/>
    </row>
    <row r="339" spans="1:18" s="40" customFormat="1" ht="31.5">
      <c r="A339" s="20" t="s">
        <v>230</v>
      </c>
      <c r="B339" s="29" t="s">
        <v>287</v>
      </c>
      <c r="C339" s="36"/>
      <c r="D339" s="36"/>
      <c r="E339" s="42"/>
      <c r="F339" s="42"/>
      <c r="G339" s="34"/>
      <c r="H339" s="42"/>
      <c r="I339" s="318"/>
      <c r="J339" s="396"/>
      <c r="K339" s="318"/>
      <c r="L339" s="318"/>
      <c r="M339" s="396"/>
      <c r="N339" s="318"/>
      <c r="O339" s="318"/>
      <c r="P339" s="36"/>
      <c r="Q339" s="36"/>
    </row>
    <row r="340" spans="1:18" s="40" customFormat="1" ht="47.25">
      <c r="A340" s="26" t="s">
        <v>186</v>
      </c>
      <c r="B340" s="27" t="s">
        <v>77</v>
      </c>
      <c r="C340" s="36"/>
      <c r="D340" s="36"/>
      <c r="E340" s="42"/>
      <c r="F340" s="42"/>
      <c r="G340" s="34"/>
      <c r="H340" s="42"/>
      <c r="I340" s="318"/>
      <c r="J340" s="396"/>
      <c r="K340" s="318"/>
      <c r="L340" s="318"/>
      <c r="M340" s="396"/>
      <c r="N340" s="318"/>
      <c r="O340" s="318"/>
      <c r="P340" s="36"/>
      <c r="Q340" s="36"/>
    </row>
    <row r="341" spans="1:18" s="40" customFormat="1">
      <c r="A341" s="1"/>
      <c r="B341" s="35"/>
      <c r="C341" s="36"/>
      <c r="D341" s="36"/>
      <c r="E341" s="42"/>
      <c r="F341" s="42"/>
      <c r="G341" s="34"/>
      <c r="H341" s="42"/>
      <c r="I341" s="318"/>
      <c r="J341" s="396"/>
      <c r="K341" s="318"/>
      <c r="L341" s="318"/>
      <c r="M341" s="396"/>
      <c r="N341" s="318"/>
      <c r="O341" s="318"/>
      <c r="P341" s="36"/>
      <c r="Q341" s="36"/>
    </row>
    <row r="342" spans="1:18" s="40" customFormat="1" ht="31.5">
      <c r="A342" s="26" t="s">
        <v>187</v>
      </c>
      <c r="B342" s="27" t="s">
        <v>78</v>
      </c>
      <c r="C342" s="36"/>
      <c r="D342" s="36"/>
      <c r="E342" s="42"/>
      <c r="F342" s="42"/>
      <c r="G342" s="34"/>
      <c r="H342" s="42"/>
      <c r="I342" s="318"/>
      <c r="J342" s="396"/>
      <c r="K342" s="318"/>
      <c r="L342" s="318"/>
      <c r="M342" s="396"/>
      <c r="N342" s="318"/>
      <c r="O342" s="318"/>
      <c r="P342" s="36"/>
      <c r="Q342" s="36"/>
    </row>
    <row r="343" spans="1:18" s="40" customFormat="1" ht="47.25">
      <c r="A343" s="26" t="s">
        <v>60</v>
      </c>
      <c r="B343" s="27" t="s">
        <v>79</v>
      </c>
      <c r="C343" s="36"/>
      <c r="D343" s="36"/>
      <c r="E343" s="42"/>
      <c r="F343" s="42"/>
      <c r="G343" s="34"/>
      <c r="H343" s="42"/>
      <c r="I343" s="318"/>
      <c r="J343" s="396"/>
      <c r="K343" s="318"/>
      <c r="L343" s="318"/>
      <c r="M343" s="396"/>
      <c r="N343" s="318"/>
      <c r="O343" s="318"/>
      <c r="P343" s="36"/>
      <c r="Q343" s="36"/>
    </row>
    <row r="344" spans="1:18" s="40" customFormat="1" ht="51.75" customHeight="1">
      <c r="A344" s="1"/>
      <c r="B344" s="35" t="s">
        <v>418</v>
      </c>
      <c r="C344" s="36" t="s">
        <v>25</v>
      </c>
      <c r="D344" s="36" t="s">
        <v>419</v>
      </c>
      <c r="E344" s="42"/>
      <c r="F344" s="42"/>
      <c r="G344" s="34"/>
      <c r="H344" s="42"/>
      <c r="I344" s="318">
        <v>30000</v>
      </c>
      <c r="J344" s="396">
        <v>30000</v>
      </c>
      <c r="K344" s="318"/>
      <c r="L344" s="318"/>
      <c r="M344" s="396">
        <v>30000</v>
      </c>
      <c r="N344" s="318"/>
      <c r="O344" s="318"/>
      <c r="P344" s="36"/>
      <c r="Q344" s="36" t="s">
        <v>401</v>
      </c>
      <c r="R344" s="40" t="s">
        <v>787</v>
      </c>
    </row>
    <row r="345" spans="1:18" s="40" customFormat="1" ht="31.5">
      <c r="A345" s="26" t="s">
        <v>61</v>
      </c>
      <c r="B345" s="27" t="s">
        <v>80</v>
      </c>
      <c r="C345" s="36"/>
      <c r="D345" s="36"/>
      <c r="E345" s="42"/>
      <c r="F345" s="42"/>
      <c r="G345" s="34"/>
      <c r="H345" s="42"/>
      <c r="I345" s="318"/>
      <c r="J345" s="396"/>
      <c r="K345" s="318"/>
      <c r="L345" s="318"/>
      <c r="M345" s="396"/>
      <c r="N345" s="318"/>
      <c r="O345" s="318"/>
      <c r="P345" s="36"/>
      <c r="Q345" s="36"/>
    </row>
    <row r="346" spans="1:18" s="40" customFormat="1" ht="47.25">
      <c r="A346" s="1"/>
      <c r="B346" s="35" t="s">
        <v>566</v>
      </c>
      <c r="C346" s="36" t="s">
        <v>25</v>
      </c>
      <c r="D346" s="36"/>
      <c r="E346" s="42"/>
      <c r="F346" s="42"/>
      <c r="G346" s="34" t="s">
        <v>567</v>
      </c>
      <c r="H346" s="42"/>
      <c r="I346" s="318">
        <v>60000</v>
      </c>
      <c r="J346" s="396">
        <v>60000</v>
      </c>
      <c r="K346" s="318"/>
      <c r="L346" s="318"/>
      <c r="M346" s="396">
        <v>10000</v>
      </c>
      <c r="N346" s="318"/>
      <c r="O346" s="318"/>
      <c r="P346" s="36"/>
      <c r="Q346" s="36" t="s">
        <v>565</v>
      </c>
    </row>
    <row r="347" spans="1:18" s="40" customFormat="1">
      <c r="A347" s="41"/>
      <c r="B347" s="34"/>
      <c r="C347" s="36"/>
      <c r="D347" s="36"/>
      <c r="E347" s="42"/>
      <c r="F347" s="42"/>
      <c r="G347" s="34"/>
      <c r="H347" s="42"/>
      <c r="I347" s="318"/>
      <c r="J347" s="396"/>
      <c r="K347" s="318"/>
      <c r="L347" s="318"/>
      <c r="M347" s="396"/>
      <c r="N347" s="318"/>
      <c r="O347" s="318"/>
      <c r="P347" s="36"/>
      <c r="Q347" s="36"/>
    </row>
    <row r="348" spans="1:18" s="40" customFormat="1" ht="31.5">
      <c r="A348" s="26" t="s">
        <v>189</v>
      </c>
      <c r="B348" s="27" t="s">
        <v>81</v>
      </c>
      <c r="C348" s="36"/>
      <c r="D348" s="36"/>
      <c r="E348" s="42"/>
      <c r="F348" s="42"/>
      <c r="G348" s="34"/>
      <c r="H348" s="42"/>
      <c r="I348" s="318"/>
      <c r="J348" s="396"/>
      <c r="K348" s="318"/>
      <c r="L348" s="318"/>
      <c r="M348" s="396"/>
      <c r="N348" s="318"/>
      <c r="O348" s="318"/>
      <c r="P348" s="36"/>
      <c r="Q348" s="36"/>
    </row>
    <row r="349" spans="1:18" s="40" customFormat="1">
      <c r="A349" s="20"/>
      <c r="B349" s="29"/>
      <c r="C349" s="36"/>
      <c r="D349" s="36"/>
      <c r="E349" s="42"/>
      <c r="F349" s="42"/>
      <c r="G349" s="34"/>
      <c r="H349" s="42"/>
      <c r="I349" s="318"/>
      <c r="J349" s="396"/>
      <c r="K349" s="318"/>
      <c r="L349" s="318"/>
      <c r="M349" s="396"/>
      <c r="N349" s="318"/>
      <c r="O349" s="318"/>
      <c r="P349" s="36"/>
      <c r="Q349" s="36"/>
    </row>
    <row r="350" spans="1:18" s="40" customFormat="1" ht="47.25">
      <c r="A350" s="20" t="s">
        <v>231</v>
      </c>
      <c r="B350" s="29" t="s">
        <v>107</v>
      </c>
      <c r="C350" s="36"/>
      <c r="D350" s="36"/>
      <c r="E350" s="42"/>
      <c r="F350" s="42"/>
      <c r="G350" s="34"/>
      <c r="H350" s="42"/>
      <c r="I350" s="318"/>
      <c r="J350" s="396"/>
      <c r="K350" s="318"/>
      <c r="L350" s="318"/>
      <c r="M350" s="396"/>
      <c r="N350" s="318"/>
      <c r="O350" s="318"/>
      <c r="P350" s="36"/>
      <c r="Q350" s="36"/>
    </row>
    <row r="351" spans="1:18" s="40" customFormat="1" ht="31.5">
      <c r="A351" s="20" t="s">
        <v>232</v>
      </c>
      <c r="B351" s="29" t="s">
        <v>233</v>
      </c>
      <c r="C351" s="36"/>
      <c r="D351" s="36"/>
      <c r="E351" s="42"/>
      <c r="F351" s="42"/>
      <c r="G351" s="34"/>
      <c r="H351" s="42"/>
      <c r="I351" s="318"/>
      <c r="J351" s="396"/>
      <c r="K351" s="318"/>
      <c r="L351" s="318"/>
      <c r="M351" s="396"/>
      <c r="N351" s="318"/>
      <c r="O351" s="318"/>
      <c r="P351" s="36"/>
      <c r="Q351" s="36"/>
    </row>
    <row r="352" spans="1:18" s="40" customFormat="1" ht="47.25">
      <c r="A352" s="26" t="s">
        <v>186</v>
      </c>
      <c r="B352" s="27" t="s">
        <v>77</v>
      </c>
      <c r="C352" s="36"/>
      <c r="D352" s="36"/>
      <c r="E352" s="42"/>
      <c r="F352" s="42"/>
      <c r="G352" s="34"/>
      <c r="H352" s="42"/>
      <c r="I352" s="318"/>
      <c r="J352" s="396"/>
      <c r="K352" s="318"/>
      <c r="L352" s="318"/>
      <c r="M352" s="396"/>
      <c r="N352" s="318"/>
      <c r="O352" s="318"/>
      <c r="P352" s="36"/>
      <c r="Q352" s="36"/>
    </row>
    <row r="353" spans="1:19" s="40" customFormat="1">
      <c r="A353" s="1"/>
      <c r="B353" s="35"/>
      <c r="C353" s="36"/>
      <c r="D353" s="36"/>
      <c r="E353" s="42"/>
      <c r="F353" s="42"/>
      <c r="G353" s="34"/>
      <c r="H353" s="42"/>
      <c r="I353" s="318"/>
      <c r="J353" s="396"/>
      <c r="K353" s="318"/>
      <c r="L353" s="318"/>
      <c r="M353" s="396"/>
      <c r="N353" s="318"/>
      <c r="O353" s="318"/>
      <c r="P353" s="36"/>
      <c r="Q353" s="36"/>
    </row>
    <row r="354" spans="1:19" s="40" customFormat="1" ht="31.5">
      <c r="A354" s="26" t="s">
        <v>187</v>
      </c>
      <c r="B354" s="27" t="s">
        <v>78</v>
      </c>
      <c r="C354" s="36"/>
      <c r="D354" s="36"/>
      <c r="E354" s="42"/>
      <c r="F354" s="42"/>
      <c r="G354" s="34"/>
      <c r="H354" s="42"/>
      <c r="I354" s="318"/>
      <c r="J354" s="396"/>
      <c r="K354" s="318"/>
      <c r="L354" s="318"/>
      <c r="M354" s="396"/>
      <c r="N354" s="318"/>
      <c r="O354" s="318"/>
      <c r="P354" s="36"/>
      <c r="Q354" s="36"/>
    </row>
    <row r="355" spans="1:19" s="40" customFormat="1" ht="47.25">
      <c r="A355" s="26" t="s">
        <v>60</v>
      </c>
      <c r="B355" s="27" t="s">
        <v>79</v>
      </c>
      <c r="C355" s="36"/>
      <c r="D355" s="36"/>
      <c r="E355" s="42"/>
      <c r="F355" s="42"/>
      <c r="G355" s="34"/>
      <c r="H355" s="42"/>
      <c r="I355" s="318"/>
      <c r="J355" s="396"/>
      <c r="K355" s="318"/>
      <c r="L355" s="318"/>
      <c r="M355" s="396"/>
      <c r="N355" s="318"/>
      <c r="O355" s="318"/>
      <c r="P355" s="36"/>
      <c r="Q355" s="36"/>
    </row>
    <row r="356" spans="1:19" s="40" customFormat="1" ht="31.5">
      <c r="A356" s="41">
        <v>1</v>
      </c>
      <c r="B356" s="34" t="s">
        <v>2461</v>
      </c>
      <c r="C356" s="36"/>
      <c r="D356" s="36"/>
      <c r="E356" s="42"/>
      <c r="F356" s="42"/>
      <c r="G356" s="34"/>
      <c r="H356" s="42"/>
      <c r="I356" s="318">
        <v>14950</v>
      </c>
      <c r="J356" s="396">
        <v>14950</v>
      </c>
      <c r="K356" s="318"/>
      <c r="L356" s="318"/>
      <c r="M356" s="396">
        <v>14950</v>
      </c>
      <c r="N356" s="318"/>
      <c r="O356" s="318"/>
      <c r="P356" s="36"/>
      <c r="Q356" s="36"/>
    </row>
    <row r="357" spans="1:19" s="40" customFormat="1" ht="31.5">
      <c r="A357" s="1">
        <v>2</v>
      </c>
      <c r="B357" s="35" t="s">
        <v>234</v>
      </c>
      <c r="C357" s="36" t="s">
        <v>25</v>
      </c>
      <c r="D357" s="1"/>
      <c r="E357" s="37"/>
      <c r="F357" s="37"/>
      <c r="G357" s="1"/>
      <c r="H357" s="38"/>
      <c r="I357" s="39">
        <v>14600</v>
      </c>
      <c r="J357" s="394">
        <v>14600</v>
      </c>
      <c r="K357" s="318">
        <v>500</v>
      </c>
      <c r="L357" s="318">
        <v>500</v>
      </c>
      <c r="M357" s="396">
        <v>14100</v>
      </c>
      <c r="N357" s="318"/>
      <c r="O357" s="318"/>
      <c r="P357" s="36"/>
      <c r="Q357" s="36" t="s">
        <v>299</v>
      </c>
    </row>
    <row r="358" spans="1:19" s="40" customFormat="1" ht="31.5">
      <c r="A358" s="41">
        <v>3</v>
      </c>
      <c r="B358" s="35" t="s">
        <v>235</v>
      </c>
      <c r="C358" s="36" t="s">
        <v>25</v>
      </c>
      <c r="D358" s="1"/>
      <c r="E358" s="37"/>
      <c r="F358" s="37"/>
      <c r="G358" s="1"/>
      <c r="H358" s="38"/>
      <c r="I358" s="39">
        <v>10000</v>
      </c>
      <c r="J358" s="394">
        <v>10000</v>
      </c>
      <c r="K358" s="318">
        <v>500</v>
      </c>
      <c r="L358" s="318">
        <v>500</v>
      </c>
      <c r="M358" s="396">
        <v>9500</v>
      </c>
      <c r="N358" s="318"/>
      <c r="O358" s="318"/>
      <c r="P358" s="36"/>
      <c r="Q358" s="36" t="s">
        <v>299</v>
      </c>
    </row>
    <row r="359" spans="1:19" s="40" customFormat="1" ht="56.25" customHeight="1">
      <c r="A359" s="1">
        <v>4</v>
      </c>
      <c r="B359" s="35" t="s">
        <v>784</v>
      </c>
      <c r="C359" s="36"/>
      <c r="D359" s="1"/>
      <c r="E359" s="37"/>
      <c r="F359" s="37"/>
      <c r="G359" s="1"/>
      <c r="H359" s="38"/>
      <c r="I359" s="39">
        <v>11000</v>
      </c>
      <c r="J359" s="394">
        <v>8000</v>
      </c>
      <c r="K359" s="318"/>
      <c r="L359" s="318"/>
      <c r="M359" s="396">
        <v>8000</v>
      </c>
      <c r="N359" s="318"/>
      <c r="O359" s="318"/>
      <c r="P359" s="36"/>
      <c r="Q359" s="36" t="s">
        <v>785</v>
      </c>
      <c r="R359" s="40" t="s">
        <v>786</v>
      </c>
    </row>
    <row r="360" spans="1:19" s="40" customFormat="1" ht="60" customHeight="1">
      <c r="A360" s="41">
        <v>5</v>
      </c>
      <c r="B360" s="35" t="s">
        <v>420</v>
      </c>
      <c r="C360" s="36" t="s">
        <v>25</v>
      </c>
      <c r="D360" s="1" t="s">
        <v>404</v>
      </c>
      <c r="E360" s="37"/>
      <c r="F360" s="37"/>
      <c r="G360" s="1" t="s">
        <v>424</v>
      </c>
      <c r="H360" s="38"/>
      <c r="I360" s="39">
        <v>15000</v>
      </c>
      <c r="J360" s="394">
        <v>10000</v>
      </c>
      <c r="K360" s="318"/>
      <c r="L360" s="318"/>
      <c r="M360" s="396">
        <v>10000</v>
      </c>
      <c r="N360" s="318"/>
      <c r="O360" s="318"/>
      <c r="P360" s="36"/>
      <c r="Q360" s="36" t="s">
        <v>2405</v>
      </c>
    </row>
    <row r="361" spans="1:19" s="40" customFormat="1" ht="47.25">
      <c r="A361" s="1">
        <v>6</v>
      </c>
      <c r="B361" s="35" t="s">
        <v>817</v>
      </c>
      <c r="C361" s="36" t="s">
        <v>25</v>
      </c>
      <c r="D361" s="1" t="s">
        <v>421</v>
      </c>
      <c r="E361" s="37"/>
      <c r="F361" s="37"/>
      <c r="G361" s="1" t="s">
        <v>425</v>
      </c>
      <c r="H361" s="38"/>
      <c r="I361" s="39">
        <v>10000</v>
      </c>
      <c r="J361" s="394">
        <v>8000</v>
      </c>
      <c r="K361" s="318"/>
      <c r="L361" s="318"/>
      <c r="M361" s="396">
        <v>8000</v>
      </c>
      <c r="N361" s="318"/>
      <c r="O361" s="318"/>
      <c r="P361" s="36"/>
      <c r="Q361" s="36" t="s">
        <v>2405</v>
      </c>
    </row>
    <row r="362" spans="1:19" s="40" customFormat="1" ht="46.5" customHeight="1">
      <c r="A362" s="41">
        <v>7</v>
      </c>
      <c r="B362" s="35" t="s">
        <v>422</v>
      </c>
      <c r="C362" s="36" t="s">
        <v>25</v>
      </c>
      <c r="D362" s="1" t="s">
        <v>405</v>
      </c>
      <c r="E362" s="37"/>
      <c r="F362" s="37"/>
      <c r="G362" s="1" t="s">
        <v>426</v>
      </c>
      <c r="H362" s="38"/>
      <c r="I362" s="39">
        <v>10000</v>
      </c>
      <c r="J362" s="394">
        <v>10000</v>
      </c>
      <c r="K362" s="318"/>
      <c r="L362" s="318"/>
      <c r="M362" s="396">
        <v>9000</v>
      </c>
      <c r="N362" s="318"/>
      <c r="O362" s="318"/>
      <c r="P362" s="36"/>
      <c r="Q362" s="36" t="s">
        <v>2405</v>
      </c>
    </row>
    <row r="363" spans="1:19" s="40" customFormat="1" ht="44.25" customHeight="1">
      <c r="A363" s="1">
        <v>8</v>
      </c>
      <c r="B363" s="35" t="s">
        <v>2437</v>
      </c>
      <c r="C363" s="36" t="s">
        <v>25</v>
      </c>
      <c r="D363" s="1" t="s">
        <v>2438</v>
      </c>
      <c r="E363" s="37"/>
      <c r="F363" s="37"/>
      <c r="G363" s="1" t="s">
        <v>426</v>
      </c>
      <c r="H363" s="38"/>
      <c r="I363" s="39">
        <v>10000</v>
      </c>
      <c r="J363" s="394">
        <v>10000</v>
      </c>
      <c r="K363" s="318"/>
      <c r="L363" s="318"/>
      <c r="M363" s="396">
        <v>9000</v>
      </c>
      <c r="N363" s="318"/>
      <c r="O363" s="318"/>
      <c r="P363" s="36"/>
      <c r="Q363" s="36" t="s">
        <v>2405</v>
      </c>
    </row>
    <row r="364" spans="1:19" s="40" customFormat="1" ht="45.75" customHeight="1">
      <c r="A364" s="41">
        <v>9</v>
      </c>
      <c r="B364" s="35" t="s">
        <v>2435</v>
      </c>
      <c r="C364" s="36" t="s">
        <v>25</v>
      </c>
      <c r="D364" s="1" t="s">
        <v>2436</v>
      </c>
      <c r="E364" s="37"/>
      <c r="F364" s="37"/>
      <c r="G364" s="1" t="s">
        <v>426</v>
      </c>
      <c r="H364" s="38"/>
      <c r="I364" s="39">
        <v>14800</v>
      </c>
      <c r="J364" s="394">
        <v>12800</v>
      </c>
      <c r="K364" s="318"/>
      <c r="L364" s="318"/>
      <c r="M364" s="396">
        <v>12800</v>
      </c>
      <c r="N364" s="318"/>
      <c r="O364" s="318"/>
      <c r="P364" s="36"/>
      <c r="Q364" s="36" t="s">
        <v>2405</v>
      </c>
    </row>
    <row r="365" spans="1:19" s="40" customFormat="1" ht="137.25" customHeight="1">
      <c r="A365" s="1">
        <v>10</v>
      </c>
      <c r="B365" s="35" t="s">
        <v>2434</v>
      </c>
      <c r="C365" s="36" t="s">
        <v>25</v>
      </c>
      <c r="D365" s="1" t="s">
        <v>407</v>
      </c>
      <c r="E365" s="37"/>
      <c r="F365" s="37"/>
      <c r="G365" s="1" t="s">
        <v>427</v>
      </c>
      <c r="H365" s="38"/>
      <c r="I365" s="39">
        <v>13000</v>
      </c>
      <c r="J365" s="394">
        <v>13000</v>
      </c>
      <c r="K365" s="318"/>
      <c r="L365" s="318"/>
      <c r="M365" s="396">
        <v>10000</v>
      </c>
      <c r="N365" s="318"/>
      <c r="O365" s="318"/>
      <c r="P365" s="36"/>
      <c r="Q365" s="36" t="s">
        <v>2405</v>
      </c>
    </row>
    <row r="366" spans="1:19" s="40" customFormat="1" ht="69.75" customHeight="1">
      <c r="A366" s="41">
        <v>11</v>
      </c>
      <c r="B366" s="35" t="s">
        <v>568</v>
      </c>
      <c r="C366" s="36" t="s">
        <v>25</v>
      </c>
      <c r="D366" s="1"/>
      <c r="E366" s="37"/>
      <c r="F366" s="37"/>
      <c r="G366" s="1" t="s">
        <v>569</v>
      </c>
      <c r="H366" s="38"/>
      <c r="I366" s="39">
        <v>10000</v>
      </c>
      <c r="J366" s="394">
        <v>8000</v>
      </c>
      <c r="K366" s="318"/>
      <c r="L366" s="318"/>
      <c r="M366" s="396">
        <v>8000</v>
      </c>
      <c r="N366" s="318"/>
      <c r="O366" s="318"/>
      <c r="P366" s="36"/>
      <c r="Q366" s="36" t="s">
        <v>565</v>
      </c>
    </row>
    <row r="367" spans="1:19" s="40" customFormat="1" ht="48.75" customHeight="1">
      <c r="A367" s="1">
        <v>12</v>
      </c>
      <c r="B367" s="35" t="s">
        <v>526</v>
      </c>
      <c r="C367" s="36" t="s">
        <v>25</v>
      </c>
      <c r="D367" s="1"/>
      <c r="E367" s="37"/>
      <c r="F367" s="37"/>
      <c r="G367" s="1" t="s">
        <v>527</v>
      </c>
      <c r="H367" s="38"/>
      <c r="I367" s="39">
        <v>30000</v>
      </c>
      <c r="J367" s="394">
        <v>24000</v>
      </c>
      <c r="K367" s="318"/>
      <c r="L367" s="318"/>
      <c r="M367" s="394">
        <v>24000</v>
      </c>
      <c r="N367" s="318"/>
      <c r="O367" s="318"/>
      <c r="P367" s="36"/>
      <c r="Q367" s="36" t="s">
        <v>528</v>
      </c>
    </row>
    <row r="368" spans="1:19" s="40" customFormat="1" ht="32.25" customHeight="1">
      <c r="A368" s="41">
        <v>13</v>
      </c>
      <c r="B368" s="35" t="s">
        <v>818</v>
      </c>
      <c r="C368" s="36"/>
      <c r="D368" s="1"/>
      <c r="E368" s="37"/>
      <c r="F368" s="37"/>
      <c r="G368" s="1" t="s">
        <v>527</v>
      </c>
      <c r="H368" s="38"/>
      <c r="I368" s="39">
        <v>30000</v>
      </c>
      <c r="J368" s="394">
        <v>30000</v>
      </c>
      <c r="K368" s="318"/>
      <c r="L368" s="318"/>
      <c r="M368" s="396">
        <v>30000</v>
      </c>
      <c r="N368" s="318"/>
      <c r="O368" s="318"/>
      <c r="P368" s="36"/>
      <c r="Q368" s="36" t="s">
        <v>2433</v>
      </c>
      <c r="R368" s="40" t="s">
        <v>738</v>
      </c>
      <c r="S368" s="40" t="s">
        <v>819</v>
      </c>
    </row>
    <row r="369" spans="1:17" s="40" customFormat="1" ht="45.75" customHeight="1">
      <c r="A369" s="26" t="s">
        <v>61</v>
      </c>
      <c r="B369" s="27" t="s">
        <v>80</v>
      </c>
      <c r="C369" s="36"/>
      <c r="D369" s="36"/>
      <c r="E369" s="42"/>
      <c r="F369" s="42"/>
      <c r="G369" s="34"/>
      <c r="H369" s="42"/>
      <c r="I369" s="318"/>
      <c r="J369" s="396"/>
      <c r="K369" s="318"/>
      <c r="L369" s="318"/>
      <c r="M369" s="396"/>
      <c r="N369" s="318"/>
      <c r="O369" s="318"/>
      <c r="P369" s="36"/>
      <c r="Q369" s="36"/>
    </row>
    <row r="370" spans="1:17" s="40" customFormat="1" ht="38.25" customHeight="1">
      <c r="A370" s="1">
        <v>1</v>
      </c>
      <c r="B370" s="35" t="s">
        <v>2430</v>
      </c>
      <c r="C370" s="36"/>
      <c r="D370" s="1"/>
      <c r="E370" s="37"/>
      <c r="F370" s="37"/>
      <c r="G370" s="1"/>
      <c r="H370" s="38"/>
      <c r="I370" s="39">
        <v>60000</v>
      </c>
      <c r="J370" s="394">
        <v>48000</v>
      </c>
      <c r="K370" s="318"/>
      <c r="L370" s="318"/>
      <c r="M370" s="396">
        <v>21000</v>
      </c>
      <c r="N370" s="318"/>
      <c r="O370" s="318"/>
      <c r="P370" s="36"/>
      <c r="Q370" s="36" t="s">
        <v>2405</v>
      </c>
    </row>
    <row r="371" spans="1:17" s="40" customFormat="1">
      <c r="A371" s="41"/>
      <c r="B371" s="34" t="s">
        <v>738</v>
      </c>
      <c r="C371" s="36"/>
      <c r="D371" s="36"/>
      <c r="E371" s="42"/>
      <c r="F371" s="42"/>
      <c r="G371" s="34"/>
      <c r="H371" s="42"/>
      <c r="I371" s="318"/>
      <c r="J371" s="396"/>
      <c r="K371" s="318"/>
      <c r="L371" s="318"/>
      <c r="M371" s="396"/>
      <c r="N371" s="318"/>
      <c r="O371" s="318"/>
      <c r="P371" s="36"/>
      <c r="Q371" s="36"/>
    </row>
    <row r="372" spans="1:17" s="40" customFormat="1" ht="31.5">
      <c r="A372" s="26" t="s">
        <v>189</v>
      </c>
      <c r="B372" s="27" t="s">
        <v>81</v>
      </c>
      <c r="C372" s="36"/>
      <c r="D372" s="36"/>
      <c r="E372" s="42"/>
      <c r="F372" s="42"/>
      <c r="G372" s="34"/>
      <c r="H372" s="42"/>
      <c r="I372" s="318"/>
      <c r="J372" s="396"/>
      <c r="K372" s="318"/>
      <c r="L372" s="318"/>
      <c r="M372" s="396"/>
      <c r="N372" s="318"/>
      <c r="O372" s="318"/>
      <c r="P372" s="36"/>
      <c r="Q372" s="36"/>
    </row>
    <row r="373" spans="1:17" s="40" customFormat="1">
      <c r="A373" s="20"/>
      <c r="B373" s="29"/>
      <c r="C373" s="36"/>
      <c r="D373" s="36"/>
      <c r="E373" s="42"/>
      <c r="F373" s="42"/>
      <c r="G373" s="34"/>
      <c r="H373" s="42"/>
      <c r="I373" s="318"/>
      <c r="J373" s="396"/>
      <c r="K373" s="318"/>
      <c r="L373" s="318"/>
      <c r="M373" s="396"/>
      <c r="N373" s="318"/>
      <c r="O373" s="318"/>
      <c r="P373" s="36"/>
      <c r="Q373" s="36"/>
    </row>
    <row r="374" spans="1:17" s="40" customFormat="1">
      <c r="A374" s="20" t="s">
        <v>236</v>
      </c>
      <c r="B374" s="29" t="s">
        <v>237</v>
      </c>
      <c r="C374" s="36"/>
      <c r="D374" s="36"/>
      <c r="E374" s="42"/>
      <c r="F374" s="42"/>
      <c r="G374" s="34"/>
      <c r="H374" s="42"/>
      <c r="I374" s="318"/>
      <c r="J374" s="396"/>
      <c r="K374" s="318"/>
      <c r="L374" s="318"/>
      <c r="M374" s="396"/>
      <c r="N374" s="318"/>
      <c r="O374" s="318"/>
      <c r="P374" s="36"/>
      <c r="Q374" s="36"/>
    </row>
    <row r="375" spans="1:17" s="40" customFormat="1" ht="47.25">
      <c r="A375" s="20" t="s">
        <v>186</v>
      </c>
      <c r="B375" s="29" t="s">
        <v>77</v>
      </c>
      <c r="C375" s="36"/>
      <c r="D375" s="36"/>
      <c r="E375" s="42"/>
      <c r="F375" s="42"/>
      <c r="G375" s="34"/>
      <c r="H375" s="42"/>
      <c r="I375" s="318"/>
      <c r="J375" s="396"/>
      <c r="K375" s="318"/>
      <c r="L375" s="318"/>
      <c r="M375" s="396"/>
      <c r="N375" s="318"/>
      <c r="O375" s="318"/>
      <c r="P375" s="36"/>
      <c r="Q375" s="36"/>
    </row>
    <row r="376" spans="1:17" s="40" customFormat="1">
      <c r="A376" s="20"/>
      <c r="B376" s="29"/>
      <c r="C376" s="36"/>
      <c r="D376" s="36"/>
      <c r="E376" s="42"/>
      <c r="F376" s="42"/>
      <c r="G376" s="34"/>
      <c r="H376" s="42"/>
      <c r="I376" s="318"/>
      <c r="J376" s="396"/>
      <c r="K376" s="318"/>
      <c r="L376" s="318"/>
      <c r="M376" s="396"/>
      <c r="N376" s="318"/>
      <c r="O376" s="318"/>
      <c r="P376" s="36"/>
      <c r="Q376" s="36"/>
    </row>
    <row r="377" spans="1:17" s="40" customFormat="1" ht="31.5">
      <c r="A377" s="20" t="s">
        <v>187</v>
      </c>
      <c r="B377" s="29" t="s">
        <v>78</v>
      </c>
      <c r="C377" s="36"/>
      <c r="D377" s="36"/>
      <c r="E377" s="42"/>
      <c r="F377" s="42"/>
      <c r="G377" s="34"/>
      <c r="H377" s="42"/>
      <c r="I377" s="318"/>
      <c r="J377" s="396"/>
      <c r="K377" s="318"/>
      <c r="L377" s="318"/>
      <c r="M377" s="396"/>
      <c r="N377" s="318"/>
      <c r="O377" s="318"/>
      <c r="P377" s="36"/>
      <c r="Q377" s="36"/>
    </row>
    <row r="378" spans="1:17" s="40" customFormat="1" ht="47.25">
      <c r="A378" s="20" t="s">
        <v>60</v>
      </c>
      <c r="B378" s="29" t="s">
        <v>79</v>
      </c>
      <c r="C378" s="36"/>
      <c r="D378" s="36"/>
      <c r="E378" s="42"/>
      <c r="F378" s="42"/>
      <c r="G378" s="34"/>
      <c r="H378" s="42"/>
      <c r="I378" s="318"/>
      <c r="J378" s="396"/>
      <c r="K378" s="318"/>
      <c r="L378" s="318"/>
      <c r="M378" s="396"/>
      <c r="N378" s="318"/>
      <c r="O378" s="318"/>
      <c r="P378" s="36"/>
      <c r="Q378" s="36"/>
    </row>
    <row r="379" spans="1:17" s="40" customFormat="1" ht="48.75" customHeight="1">
      <c r="A379" s="1"/>
      <c r="B379" s="35" t="s">
        <v>638</v>
      </c>
      <c r="C379" s="36" t="s">
        <v>25</v>
      </c>
      <c r="D379" s="36"/>
      <c r="E379" s="42"/>
      <c r="F379" s="42"/>
      <c r="G379" s="34"/>
      <c r="H379" s="42"/>
      <c r="I379" s="318">
        <v>35000</v>
      </c>
      <c r="J379" s="396">
        <v>35000</v>
      </c>
      <c r="K379" s="318"/>
      <c r="L379" s="318"/>
      <c r="M379" s="396">
        <v>20000</v>
      </c>
      <c r="N379" s="318"/>
      <c r="O379" s="318"/>
      <c r="P379" s="36"/>
      <c r="Q379" s="36" t="s">
        <v>309</v>
      </c>
    </row>
    <row r="380" spans="1:17" s="40" customFormat="1" ht="31.5">
      <c r="A380" s="20" t="s">
        <v>61</v>
      </c>
      <c r="B380" s="29" t="s">
        <v>80</v>
      </c>
      <c r="C380" s="36"/>
      <c r="D380" s="36"/>
      <c r="E380" s="42"/>
      <c r="F380" s="42"/>
      <c r="G380" s="34"/>
      <c r="H380" s="42"/>
      <c r="I380" s="318"/>
      <c r="J380" s="396"/>
      <c r="K380" s="318"/>
      <c r="L380" s="318"/>
      <c r="M380" s="396"/>
      <c r="N380" s="318"/>
      <c r="O380" s="318"/>
      <c r="P380" s="36"/>
      <c r="Q380" s="36"/>
    </row>
    <row r="381" spans="1:17" s="40" customFormat="1" hidden="1">
      <c r="A381" s="20"/>
      <c r="B381" s="29"/>
      <c r="C381" s="36"/>
      <c r="D381" s="36"/>
      <c r="E381" s="42"/>
      <c r="F381" s="42"/>
      <c r="G381" s="34"/>
      <c r="H381" s="42"/>
      <c r="I381" s="318"/>
      <c r="J381" s="396"/>
      <c r="K381" s="318"/>
      <c r="L381" s="318"/>
      <c r="M381" s="396"/>
      <c r="N381" s="318"/>
      <c r="O381" s="318"/>
      <c r="P381" s="36"/>
      <c r="Q381" s="36"/>
    </row>
    <row r="382" spans="1:17" s="40" customFormat="1" ht="37.5" customHeight="1">
      <c r="A382" s="20" t="s">
        <v>189</v>
      </c>
      <c r="B382" s="29" t="s">
        <v>81</v>
      </c>
      <c r="C382" s="36"/>
      <c r="D382" s="36"/>
      <c r="E382" s="42"/>
      <c r="F382" s="42"/>
      <c r="G382" s="34"/>
      <c r="H382" s="42"/>
      <c r="I382" s="318"/>
      <c r="J382" s="396"/>
      <c r="K382" s="318"/>
      <c r="L382" s="318"/>
      <c r="M382" s="396"/>
      <c r="N382" s="318"/>
      <c r="O382" s="318"/>
      <c r="P382" s="36"/>
      <c r="Q382" s="36"/>
    </row>
    <row r="383" spans="1:17" s="40" customFormat="1" ht="27.75" hidden="1" customHeight="1">
      <c r="A383" s="20"/>
      <c r="B383" s="29"/>
      <c r="C383" s="36"/>
      <c r="D383" s="36"/>
      <c r="E383" s="42"/>
      <c r="F383" s="42"/>
      <c r="G383" s="34"/>
      <c r="H383" s="42"/>
      <c r="I383" s="318"/>
      <c r="J383" s="396"/>
      <c r="K383" s="318"/>
      <c r="L383" s="318"/>
      <c r="M383" s="396"/>
      <c r="N383" s="318"/>
      <c r="O383" s="318"/>
      <c r="P383" s="36"/>
      <c r="Q383" s="36"/>
    </row>
    <row r="384" spans="1:17" s="40" customFormat="1" ht="47.25">
      <c r="A384" s="20" t="s">
        <v>238</v>
      </c>
      <c r="B384" s="29" t="s">
        <v>109</v>
      </c>
      <c r="C384" s="36"/>
      <c r="D384" s="36"/>
      <c r="E384" s="42"/>
      <c r="F384" s="42"/>
      <c r="G384" s="34"/>
      <c r="H384" s="42"/>
      <c r="I384" s="318"/>
      <c r="J384" s="396"/>
      <c r="K384" s="318"/>
      <c r="L384" s="318"/>
      <c r="M384" s="396"/>
      <c r="N384" s="318"/>
      <c r="O384" s="318"/>
      <c r="P384" s="36"/>
      <c r="Q384" s="36"/>
    </row>
    <row r="385" spans="1:22" s="40" customFormat="1" ht="63" customHeight="1">
      <c r="A385" s="26" t="s">
        <v>186</v>
      </c>
      <c r="B385" s="27" t="s">
        <v>77</v>
      </c>
      <c r="C385" s="36"/>
      <c r="D385" s="36"/>
      <c r="E385" s="42"/>
      <c r="F385" s="42"/>
      <c r="G385" s="34"/>
      <c r="H385" s="42"/>
      <c r="I385" s="318"/>
      <c r="J385" s="396"/>
      <c r="K385" s="318"/>
      <c r="L385" s="318"/>
      <c r="M385" s="396"/>
      <c r="N385" s="318"/>
      <c r="O385" s="318"/>
      <c r="P385" s="36"/>
      <c r="Q385" s="36"/>
    </row>
    <row r="386" spans="1:22" s="40" customFormat="1" ht="45.75" customHeight="1">
      <c r="A386" s="26" t="s">
        <v>187</v>
      </c>
      <c r="B386" s="27" t="s">
        <v>78</v>
      </c>
      <c r="C386" s="36"/>
      <c r="D386" s="36"/>
      <c r="E386" s="42"/>
      <c r="F386" s="42"/>
      <c r="G386" s="34"/>
      <c r="H386" s="42"/>
      <c r="I386" s="318"/>
      <c r="J386" s="396"/>
      <c r="K386" s="318"/>
      <c r="L386" s="318"/>
      <c r="M386" s="396"/>
      <c r="N386" s="318"/>
      <c r="O386" s="318"/>
      <c r="P386" s="36"/>
      <c r="Q386" s="36"/>
    </row>
    <row r="387" spans="1:22" s="40" customFormat="1" ht="54" customHeight="1">
      <c r="A387" s="26" t="s">
        <v>60</v>
      </c>
      <c r="B387" s="27" t="s">
        <v>79</v>
      </c>
      <c r="C387" s="36"/>
      <c r="D387" s="36"/>
      <c r="E387" s="42"/>
      <c r="F387" s="42"/>
      <c r="G387" s="34"/>
      <c r="H387" s="42"/>
      <c r="I387" s="318"/>
      <c r="J387" s="396"/>
      <c r="K387" s="318"/>
      <c r="L387" s="318"/>
      <c r="M387" s="396"/>
      <c r="N387" s="318"/>
      <c r="O387" s="318"/>
      <c r="P387" s="36"/>
      <c r="Q387" s="36"/>
    </row>
    <row r="388" spans="1:22" s="40" customFormat="1" ht="12" customHeight="1">
      <c r="A388" s="1"/>
      <c r="B388" s="35"/>
      <c r="C388" s="36"/>
      <c r="D388" s="36"/>
      <c r="E388" s="42"/>
      <c r="F388" s="42"/>
      <c r="G388" s="34"/>
      <c r="H388" s="42"/>
      <c r="I388" s="318"/>
      <c r="J388" s="396"/>
      <c r="K388" s="318"/>
      <c r="L388" s="318"/>
      <c r="M388" s="396"/>
      <c r="N388" s="318"/>
      <c r="O388" s="318"/>
      <c r="P388" s="36"/>
      <c r="Q388" s="36"/>
    </row>
    <row r="389" spans="1:22" s="40" customFormat="1" ht="39" customHeight="1">
      <c r="A389" s="26" t="s">
        <v>61</v>
      </c>
      <c r="B389" s="27" t="s">
        <v>80</v>
      </c>
      <c r="C389" s="36"/>
      <c r="D389" s="36"/>
      <c r="E389" s="42"/>
      <c r="F389" s="42"/>
      <c r="G389" s="34"/>
      <c r="H389" s="42"/>
      <c r="I389" s="318"/>
      <c r="J389" s="396"/>
      <c r="K389" s="318"/>
      <c r="L389" s="318"/>
      <c r="M389" s="396"/>
      <c r="N389" s="318"/>
      <c r="O389" s="318"/>
      <c r="P389" s="36"/>
      <c r="Q389" s="36"/>
    </row>
    <row r="390" spans="1:22" s="40" customFormat="1" ht="24" hidden="1" customHeight="1">
      <c r="A390" s="41"/>
      <c r="B390" s="34"/>
      <c r="C390" s="36"/>
      <c r="D390" s="36"/>
      <c r="E390" s="42"/>
      <c r="F390" s="42"/>
      <c r="G390" s="34"/>
      <c r="H390" s="42"/>
      <c r="I390" s="318"/>
      <c r="J390" s="396"/>
      <c r="K390" s="318"/>
      <c r="L390" s="318"/>
      <c r="M390" s="396"/>
      <c r="N390" s="318"/>
      <c r="O390" s="318"/>
      <c r="P390" s="36"/>
      <c r="Q390" s="36"/>
    </row>
    <row r="391" spans="1:22" s="40" customFormat="1" ht="37.5" customHeight="1">
      <c r="A391" s="26" t="s">
        <v>189</v>
      </c>
      <c r="B391" s="27" t="s">
        <v>81</v>
      </c>
      <c r="C391" s="36"/>
      <c r="D391" s="36"/>
      <c r="E391" s="42"/>
      <c r="F391" s="42"/>
      <c r="G391" s="34"/>
      <c r="H391" s="42"/>
      <c r="I391" s="318"/>
      <c r="J391" s="396"/>
      <c r="K391" s="318"/>
      <c r="L391" s="318"/>
      <c r="M391" s="396"/>
      <c r="N391" s="318"/>
      <c r="O391" s="318"/>
      <c r="P391" s="36"/>
      <c r="Q391" s="36"/>
    </row>
    <row r="392" spans="1:22" s="40" customFormat="1" hidden="1">
      <c r="A392" s="26"/>
      <c r="B392" s="27"/>
      <c r="C392" s="36"/>
      <c r="D392" s="36"/>
      <c r="E392" s="42"/>
      <c r="F392" s="42"/>
      <c r="G392" s="34"/>
      <c r="H392" s="42"/>
      <c r="I392" s="318"/>
      <c r="J392" s="396"/>
      <c r="K392" s="318"/>
      <c r="L392" s="318"/>
      <c r="M392" s="396"/>
      <c r="N392" s="318"/>
      <c r="O392" s="318"/>
      <c r="P392" s="36"/>
      <c r="Q392" s="36"/>
    </row>
    <row r="393" spans="1:22" s="40" customFormat="1">
      <c r="A393" s="20" t="s">
        <v>25</v>
      </c>
      <c r="B393" s="29" t="s">
        <v>239</v>
      </c>
      <c r="C393" s="36"/>
      <c r="D393" s="36"/>
      <c r="E393" s="42"/>
      <c r="F393" s="42"/>
      <c r="G393" s="34"/>
      <c r="H393" s="42"/>
      <c r="I393" s="318"/>
      <c r="J393" s="396"/>
      <c r="K393" s="318"/>
      <c r="L393" s="318"/>
      <c r="M393" s="396"/>
      <c r="N393" s="318"/>
      <c r="O393" s="318"/>
      <c r="P393" s="36"/>
      <c r="Q393" s="36"/>
      <c r="S393" s="33">
        <v>175000</v>
      </c>
      <c r="T393" s="33"/>
      <c r="U393" s="33" t="s">
        <v>810</v>
      </c>
      <c r="V393" s="33"/>
    </row>
    <row r="394" spans="1:22" s="40" customFormat="1" ht="31.5">
      <c r="A394" s="20" t="s">
        <v>19</v>
      </c>
      <c r="B394" s="29" t="s">
        <v>193</v>
      </c>
      <c r="C394" s="36"/>
      <c r="D394" s="36"/>
      <c r="E394" s="42"/>
      <c r="F394" s="42"/>
      <c r="G394" s="34"/>
      <c r="H394" s="42"/>
      <c r="I394" s="318"/>
      <c r="J394" s="396"/>
      <c r="K394" s="318"/>
      <c r="L394" s="318"/>
      <c r="M394" s="396"/>
      <c r="N394" s="318"/>
      <c r="O394" s="318"/>
      <c r="P394" s="36"/>
      <c r="Q394" s="36"/>
      <c r="S394" s="43">
        <f>SUM(M394:M443)</f>
        <v>175000</v>
      </c>
      <c r="U394" s="43">
        <f>S394-S393</f>
        <v>0</v>
      </c>
    </row>
    <row r="395" spans="1:22" s="40" customFormat="1" ht="47.25">
      <c r="A395" s="26" t="s">
        <v>186</v>
      </c>
      <c r="B395" s="27" t="s">
        <v>77</v>
      </c>
      <c r="C395" s="36"/>
      <c r="D395" s="36"/>
      <c r="E395" s="42"/>
      <c r="F395" s="42"/>
      <c r="G395" s="34"/>
      <c r="H395" s="42"/>
      <c r="I395" s="318"/>
      <c r="J395" s="396"/>
      <c r="K395" s="318"/>
      <c r="L395" s="318"/>
      <c r="M395" s="396"/>
      <c r="N395" s="318"/>
      <c r="O395" s="318"/>
      <c r="P395" s="36"/>
      <c r="Q395" s="36"/>
    </row>
    <row r="396" spans="1:22" s="40" customFormat="1">
      <c r="A396" s="1"/>
      <c r="B396" s="35"/>
      <c r="C396" s="36"/>
      <c r="D396" s="36"/>
      <c r="E396" s="42"/>
      <c r="F396" s="42"/>
      <c r="G396" s="34"/>
      <c r="H396" s="42"/>
      <c r="I396" s="318"/>
      <c r="J396" s="396"/>
      <c r="K396" s="318"/>
      <c r="L396" s="318"/>
      <c r="M396" s="396"/>
      <c r="N396" s="318"/>
      <c r="O396" s="318"/>
      <c r="P396" s="36"/>
      <c r="Q396" s="36"/>
    </row>
    <row r="397" spans="1:22" s="40" customFormat="1" ht="31.5">
      <c r="A397" s="26" t="s">
        <v>187</v>
      </c>
      <c r="B397" s="27" t="s">
        <v>78</v>
      </c>
      <c r="C397" s="36"/>
      <c r="D397" s="36"/>
      <c r="E397" s="42"/>
      <c r="F397" s="42"/>
      <c r="G397" s="34"/>
      <c r="H397" s="42"/>
      <c r="I397" s="318"/>
      <c r="J397" s="396"/>
      <c r="K397" s="318"/>
      <c r="L397" s="318"/>
      <c r="M397" s="396"/>
      <c r="N397" s="318"/>
      <c r="O397" s="318"/>
      <c r="P397" s="36"/>
      <c r="Q397" s="36"/>
      <c r="V397" s="43">
        <f>U394-M416</f>
        <v>-14401</v>
      </c>
    </row>
    <row r="398" spans="1:22" s="40" customFormat="1" ht="47.25">
      <c r="A398" s="26" t="s">
        <v>60</v>
      </c>
      <c r="B398" s="27" t="s">
        <v>79</v>
      </c>
      <c r="C398" s="36"/>
      <c r="D398" s="36"/>
      <c r="E398" s="42"/>
      <c r="F398" s="42"/>
      <c r="G398" s="34"/>
      <c r="H398" s="42"/>
      <c r="I398" s="318"/>
      <c r="J398" s="396"/>
      <c r="K398" s="318"/>
      <c r="L398" s="318"/>
      <c r="M398" s="396"/>
      <c r="N398" s="318"/>
      <c r="O398" s="318"/>
      <c r="P398" s="36"/>
      <c r="Q398" s="36"/>
      <c r="V398" s="43"/>
    </row>
    <row r="399" spans="1:22" s="40" customFormat="1" ht="79.5" customHeight="1">
      <c r="A399" s="1">
        <v>1</v>
      </c>
      <c r="B399" s="35" t="s">
        <v>293</v>
      </c>
      <c r="C399" s="36" t="s">
        <v>25</v>
      </c>
      <c r="D399" s="1"/>
      <c r="E399" s="37"/>
      <c r="F399" s="37"/>
      <c r="G399" s="1" t="s">
        <v>343</v>
      </c>
      <c r="H399" s="38" t="s">
        <v>283</v>
      </c>
      <c r="I399" s="39">
        <v>14986</v>
      </c>
      <c r="J399" s="394">
        <v>14986</v>
      </c>
      <c r="K399" s="318">
        <v>13500</v>
      </c>
      <c r="L399" s="318">
        <v>13500</v>
      </c>
      <c r="M399" s="396">
        <f>J399-L399</f>
        <v>1486</v>
      </c>
      <c r="N399" s="318"/>
      <c r="O399" s="318"/>
      <c r="P399" s="36"/>
      <c r="Q399" s="36" t="s">
        <v>2483</v>
      </c>
    </row>
    <row r="400" spans="1:22" s="40" customFormat="1" ht="67.5" customHeight="1">
      <c r="A400" s="41">
        <v>2</v>
      </c>
      <c r="B400" s="35" t="s">
        <v>301</v>
      </c>
      <c r="C400" s="36" t="s">
        <v>25</v>
      </c>
      <c r="D400" s="1"/>
      <c r="E400" s="37"/>
      <c r="F400" s="37"/>
      <c r="G400" s="1"/>
      <c r="H400" s="38" t="s">
        <v>284</v>
      </c>
      <c r="I400" s="39">
        <v>14950</v>
      </c>
      <c r="J400" s="394">
        <v>14950</v>
      </c>
      <c r="K400" s="318">
        <v>13500</v>
      </c>
      <c r="L400" s="318">
        <v>13500</v>
      </c>
      <c r="M400" s="396">
        <f>J400-L400</f>
        <v>1450</v>
      </c>
      <c r="N400" s="318"/>
      <c r="O400" s="318"/>
      <c r="P400" s="36"/>
      <c r="Q400" s="36" t="s">
        <v>2483</v>
      </c>
    </row>
    <row r="401" spans="1:20" s="83" customFormat="1" ht="98.25" customHeight="1">
      <c r="A401" s="1">
        <v>3</v>
      </c>
      <c r="B401" s="372" t="s">
        <v>344</v>
      </c>
      <c r="C401" s="36" t="s">
        <v>25</v>
      </c>
      <c r="D401" s="36" t="s">
        <v>345</v>
      </c>
      <c r="E401" s="36">
        <v>2026</v>
      </c>
      <c r="F401" s="36">
        <v>2028</v>
      </c>
      <c r="G401" s="373" t="s">
        <v>775</v>
      </c>
      <c r="H401" s="36"/>
      <c r="I401" s="99">
        <f>J401</f>
        <v>25000</v>
      </c>
      <c r="J401" s="402">
        <v>25000</v>
      </c>
      <c r="K401" s="99">
        <v>100</v>
      </c>
      <c r="L401" s="99">
        <v>100</v>
      </c>
      <c r="M401" s="402">
        <f>J401-L401</f>
        <v>24900</v>
      </c>
      <c r="N401" s="321"/>
      <c r="O401" s="321"/>
      <c r="P401" s="36"/>
      <c r="Q401" s="36"/>
    </row>
    <row r="402" spans="1:20" s="33" customFormat="1" ht="143.25" customHeight="1">
      <c r="A402" s="41">
        <v>4</v>
      </c>
      <c r="B402" s="372" t="s">
        <v>194</v>
      </c>
      <c r="C402" s="36" t="s">
        <v>25</v>
      </c>
      <c r="D402" s="36" t="s">
        <v>324</v>
      </c>
      <c r="E402" s="42">
        <v>2028</v>
      </c>
      <c r="F402" s="42">
        <v>2030</v>
      </c>
      <c r="G402" s="79" t="s">
        <v>337</v>
      </c>
      <c r="H402" s="32"/>
      <c r="I402" s="321">
        <v>14900</v>
      </c>
      <c r="J402" s="401">
        <v>14900</v>
      </c>
      <c r="K402" s="321"/>
      <c r="L402" s="321"/>
      <c r="M402" s="401">
        <v>14900</v>
      </c>
      <c r="N402" s="320"/>
      <c r="O402" s="320"/>
      <c r="P402" s="26"/>
      <c r="Q402" s="26"/>
    </row>
    <row r="403" spans="1:20" s="40" customFormat="1" ht="114.75" customHeight="1">
      <c r="A403" s="1">
        <v>5</v>
      </c>
      <c r="B403" s="372" t="s">
        <v>776</v>
      </c>
      <c r="C403" s="36" t="s">
        <v>25</v>
      </c>
      <c r="D403" s="362" t="s">
        <v>324</v>
      </c>
      <c r="E403" s="36">
        <v>2027</v>
      </c>
      <c r="F403" s="36">
        <v>2029</v>
      </c>
      <c r="G403" s="373" t="s">
        <v>777</v>
      </c>
      <c r="H403" s="42"/>
      <c r="I403" s="99">
        <v>14000</v>
      </c>
      <c r="J403" s="402">
        <v>14000</v>
      </c>
      <c r="K403" s="99"/>
      <c r="L403" s="99"/>
      <c r="M403" s="402">
        <f>J403-L403</f>
        <v>14000</v>
      </c>
      <c r="N403" s="318"/>
      <c r="O403" s="318"/>
      <c r="P403" s="41"/>
      <c r="Q403" s="41"/>
    </row>
    <row r="404" spans="1:20" s="33" customFormat="1" ht="47.25">
      <c r="A404" s="41">
        <v>6</v>
      </c>
      <c r="B404" s="75" t="s">
        <v>330</v>
      </c>
      <c r="C404" s="36" t="s">
        <v>25</v>
      </c>
      <c r="D404" s="36" t="s">
        <v>324</v>
      </c>
      <c r="E404" s="42">
        <v>2028</v>
      </c>
      <c r="F404" s="42">
        <v>2030</v>
      </c>
      <c r="G404" s="79" t="s">
        <v>339</v>
      </c>
      <c r="H404" s="32"/>
      <c r="I404" s="321">
        <f>J404</f>
        <v>14000</v>
      </c>
      <c r="J404" s="401">
        <v>14000</v>
      </c>
      <c r="K404" s="321"/>
      <c r="L404" s="321"/>
      <c r="M404" s="401">
        <v>14000</v>
      </c>
      <c r="N404" s="320"/>
      <c r="O404" s="320"/>
      <c r="P404" s="26"/>
      <c r="Q404" s="26"/>
    </row>
    <row r="405" spans="1:20" s="40" customFormat="1" ht="147.75" customHeight="1">
      <c r="A405" s="1">
        <v>7</v>
      </c>
      <c r="B405" s="372" t="s">
        <v>346</v>
      </c>
      <c r="C405" s="36" t="s">
        <v>25</v>
      </c>
      <c r="D405" s="41" t="s">
        <v>292</v>
      </c>
      <c r="E405" s="42">
        <v>2028</v>
      </c>
      <c r="F405" s="42">
        <v>2030</v>
      </c>
      <c r="G405" s="84" t="s">
        <v>347</v>
      </c>
      <c r="H405" s="42"/>
      <c r="I405" s="99">
        <v>14000</v>
      </c>
      <c r="J405" s="402">
        <v>14000</v>
      </c>
      <c r="K405" s="99"/>
      <c r="L405" s="99"/>
      <c r="M405" s="402">
        <f>J405</f>
        <v>14000</v>
      </c>
      <c r="N405" s="318"/>
      <c r="O405" s="318"/>
      <c r="P405" s="41"/>
      <c r="Q405" s="41"/>
    </row>
    <row r="406" spans="1:20" s="40" customFormat="1" ht="31.5">
      <c r="A406" s="26" t="s">
        <v>61</v>
      </c>
      <c r="B406" s="27" t="s">
        <v>80</v>
      </c>
      <c r="C406" s="36"/>
      <c r="D406" s="36"/>
      <c r="E406" s="42"/>
      <c r="F406" s="42"/>
      <c r="G406" s="34"/>
      <c r="H406" s="42"/>
      <c r="I406" s="318"/>
      <c r="J406" s="396"/>
      <c r="K406" s="318"/>
      <c r="L406" s="318"/>
      <c r="M406" s="396"/>
      <c r="N406" s="318"/>
      <c r="O406" s="318"/>
      <c r="P406" s="36"/>
      <c r="Q406" s="36"/>
    </row>
    <row r="407" spans="1:20" s="40" customFormat="1" ht="47.25">
      <c r="A407" s="41">
        <v>1</v>
      </c>
      <c r="B407" s="34" t="s">
        <v>2453</v>
      </c>
      <c r="C407" s="36" t="s">
        <v>25</v>
      </c>
      <c r="D407" s="36"/>
      <c r="E407" s="42"/>
      <c r="F407" s="42"/>
      <c r="G407" s="34"/>
      <c r="H407" s="42"/>
      <c r="I407" s="318">
        <v>14800</v>
      </c>
      <c r="J407" s="396">
        <v>14800</v>
      </c>
      <c r="K407" s="318"/>
      <c r="L407" s="318"/>
      <c r="M407" s="396">
        <v>14800</v>
      </c>
      <c r="N407" s="318"/>
      <c r="O407" s="318"/>
      <c r="P407" s="36"/>
      <c r="Q407" s="36"/>
    </row>
    <row r="408" spans="1:20" s="40" customFormat="1" ht="47.25">
      <c r="A408" s="41">
        <v>2</v>
      </c>
      <c r="B408" s="35" t="s">
        <v>705</v>
      </c>
      <c r="C408" s="36" t="s">
        <v>25</v>
      </c>
      <c r="D408" s="1"/>
      <c r="E408" s="37"/>
      <c r="F408" s="37"/>
      <c r="G408" s="1"/>
      <c r="H408" s="38"/>
      <c r="I408" s="39">
        <v>18450</v>
      </c>
      <c r="J408" s="394">
        <v>18450</v>
      </c>
      <c r="K408" s="318">
        <v>0</v>
      </c>
      <c r="L408" s="318"/>
      <c r="M408" s="394">
        <v>15450</v>
      </c>
      <c r="N408" s="318"/>
      <c r="O408" s="318"/>
      <c r="P408" s="36"/>
      <c r="Q408" s="36"/>
    </row>
    <row r="409" spans="1:20" s="40" customFormat="1" ht="31.5">
      <c r="A409" s="26" t="s">
        <v>189</v>
      </c>
      <c r="B409" s="27" t="s">
        <v>81</v>
      </c>
      <c r="C409" s="36"/>
      <c r="D409" s="36"/>
      <c r="E409" s="42"/>
      <c r="F409" s="42"/>
      <c r="G409" s="34"/>
      <c r="H409" s="42"/>
      <c r="I409" s="318"/>
      <c r="J409" s="396"/>
      <c r="K409" s="318"/>
      <c r="L409" s="318"/>
      <c r="M409" s="396"/>
      <c r="N409" s="318"/>
      <c r="O409" s="318"/>
      <c r="P409" s="36"/>
      <c r="Q409" s="36"/>
    </row>
    <row r="410" spans="1:20" s="40" customFormat="1">
      <c r="A410" s="41"/>
      <c r="B410" s="34"/>
      <c r="C410" s="36"/>
      <c r="D410" s="36"/>
      <c r="E410" s="42"/>
      <c r="F410" s="42"/>
      <c r="G410" s="34"/>
      <c r="H410" s="42"/>
      <c r="I410" s="318"/>
      <c r="J410" s="396"/>
      <c r="K410" s="318"/>
      <c r="L410" s="318"/>
      <c r="M410" s="396"/>
      <c r="N410" s="318"/>
      <c r="O410" s="318"/>
      <c r="P410" s="36"/>
      <c r="Q410" s="36"/>
    </row>
    <row r="411" spans="1:20" s="40" customFormat="1">
      <c r="A411" s="20" t="s">
        <v>21</v>
      </c>
      <c r="B411" s="29" t="s">
        <v>241</v>
      </c>
      <c r="C411" s="36"/>
      <c r="D411" s="36"/>
      <c r="E411" s="42"/>
      <c r="F411" s="42"/>
      <c r="G411" s="34"/>
      <c r="H411" s="42"/>
      <c r="I411" s="318"/>
      <c r="J411" s="396"/>
      <c r="K411" s="318"/>
      <c r="L411" s="318"/>
      <c r="M411" s="396"/>
      <c r="N411" s="318"/>
      <c r="O411" s="318"/>
      <c r="P411" s="36"/>
      <c r="Q411" s="36"/>
    </row>
    <row r="412" spans="1:20" s="40" customFormat="1" ht="47.25">
      <c r="A412" s="26" t="s">
        <v>186</v>
      </c>
      <c r="B412" s="27" t="s">
        <v>77</v>
      </c>
      <c r="C412" s="36"/>
      <c r="D412" s="36"/>
      <c r="E412" s="42"/>
      <c r="F412" s="42"/>
      <c r="G412" s="34"/>
      <c r="H412" s="42"/>
      <c r="I412" s="318"/>
      <c r="J412" s="396"/>
      <c r="K412" s="318"/>
      <c r="L412" s="318"/>
      <c r="M412" s="396"/>
      <c r="N412" s="318"/>
      <c r="O412" s="318"/>
      <c r="P412" s="36"/>
      <c r="Q412" s="36"/>
    </row>
    <row r="413" spans="1:20" s="40" customFormat="1">
      <c r="A413" s="41"/>
      <c r="B413" s="34"/>
      <c r="C413" s="36"/>
      <c r="D413" s="36"/>
      <c r="E413" s="42"/>
      <c r="F413" s="42"/>
      <c r="G413" s="34"/>
      <c r="H413" s="42"/>
      <c r="I413" s="318"/>
      <c r="J413" s="396"/>
      <c r="K413" s="318"/>
      <c r="L413" s="318"/>
      <c r="M413" s="396"/>
      <c r="N413" s="318"/>
      <c r="O413" s="318"/>
      <c r="P413" s="36"/>
      <c r="Q413" s="36"/>
    </row>
    <row r="414" spans="1:20" s="40" customFormat="1" ht="31.5">
      <c r="A414" s="26" t="s">
        <v>187</v>
      </c>
      <c r="B414" s="27" t="s">
        <v>78</v>
      </c>
      <c r="C414" s="36"/>
      <c r="D414" s="36"/>
      <c r="E414" s="42"/>
      <c r="F414" s="42"/>
      <c r="G414" s="34"/>
      <c r="H414" s="42"/>
      <c r="I414" s="318"/>
      <c r="J414" s="396"/>
      <c r="K414" s="318"/>
      <c r="L414" s="318"/>
      <c r="M414" s="396"/>
      <c r="N414" s="318"/>
      <c r="O414" s="318"/>
      <c r="P414" s="36"/>
      <c r="Q414" s="36"/>
    </row>
    <row r="415" spans="1:20" s="40" customFormat="1" ht="47.25">
      <c r="A415" s="26" t="s">
        <v>60</v>
      </c>
      <c r="B415" s="27" t="s">
        <v>79</v>
      </c>
      <c r="C415" s="36"/>
      <c r="D415" s="36"/>
      <c r="E415" s="42"/>
      <c r="F415" s="42"/>
      <c r="G415" s="34"/>
      <c r="H415" s="42"/>
      <c r="I415" s="318"/>
      <c r="J415" s="396"/>
      <c r="K415" s="318"/>
      <c r="L415" s="318"/>
      <c r="M415" s="396"/>
      <c r="N415" s="318"/>
      <c r="O415" s="318"/>
      <c r="P415" s="36"/>
      <c r="Q415" s="36"/>
    </row>
    <row r="416" spans="1:20" s="40" customFormat="1" ht="31.5">
      <c r="A416" s="1">
        <v>1</v>
      </c>
      <c r="B416" s="35" t="s">
        <v>479</v>
      </c>
      <c r="C416" s="36" t="s">
        <v>25</v>
      </c>
      <c r="D416" s="36"/>
      <c r="E416" s="42"/>
      <c r="F416" s="42"/>
      <c r="G416" s="34"/>
      <c r="H416" s="42"/>
      <c r="I416" s="318">
        <v>15000</v>
      </c>
      <c r="J416" s="396">
        <v>15000</v>
      </c>
      <c r="K416" s="318"/>
      <c r="L416" s="318"/>
      <c r="M416" s="396">
        <f>12415+1986</f>
        <v>14401</v>
      </c>
      <c r="N416" s="318"/>
      <c r="O416" s="318"/>
      <c r="P416" s="36"/>
      <c r="Q416" s="36" t="s">
        <v>248</v>
      </c>
      <c r="T416" s="43">
        <f>M416+M417+M418+M420+M422+M419</f>
        <v>41432</v>
      </c>
    </row>
    <row r="417" spans="1:257" s="40" customFormat="1" ht="63">
      <c r="A417" s="1">
        <v>2</v>
      </c>
      <c r="B417" s="35" t="s">
        <v>480</v>
      </c>
      <c r="C417" s="36" t="s">
        <v>25</v>
      </c>
      <c r="D417" s="36"/>
      <c r="E417" s="42"/>
      <c r="F417" s="42"/>
      <c r="G417" s="34"/>
      <c r="H417" s="42"/>
      <c r="I417" s="318">
        <v>8000</v>
      </c>
      <c r="J417" s="396">
        <v>8000</v>
      </c>
      <c r="K417" s="318"/>
      <c r="L417" s="318"/>
      <c r="M417" s="396">
        <v>8000</v>
      </c>
      <c r="N417" s="318"/>
      <c r="O417" s="318"/>
      <c r="P417" s="36"/>
      <c r="Q417" s="36" t="s">
        <v>248</v>
      </c>
    </row>
    <row r="418" spans="1:257" s="40" customFormat="1" ht="41.25" customHeight="1">
      <c r="A418" s="1">
        <v>3</v>
      </c>
      <c r="B418" s="35" t="s">
        <v>481</v>
      </c>
      <c r="C418" s="36" t="s">
        <v>25</v>
      </c>
      <c r="D418" s="36"/>
      <c r="E418" s="42"/>
      <c r="F418" s="42"/>
      <c r="G418" s="34"/>
      <c r="H418" s="42"/>
      <c r="I418" s="318">
        <v>6000</v>
      </c>
      <c r="J418" s="396">
        <v>6000</v>
      </c>
      <c r="K418" s="318"/>
      <c r="L418" s="318"/>
      <c r="M418" s="396">
        <v>6000</v>
      </c>
      <c r="N418" s="318"/>
      <c r="O418" s="318"/>
      <c r="P418" s="36"/>
      <c r="Q418" s="36" t="s">
        <v>248</v>
      </c>
    </row>
    <row r="419" spans="1:257" s="40" customFormat="1" ht="47.25" customHeight="1">
      <c r="A419" s="1">
        <v>4</v>
      </c>
      <c r="B419" s="35" t="s">
        <v>484</v>
      </c>
      <c r="C419" s="36" t="s">
        <v>25</v>
      </c>
      <c r="D419" s="36"/>
      <c r="E419" s="42"/>
      <c r="F419" s="42"/>
      <c r="G419" s="34"/>
      <c r="H419" s="42"/>
      <c r="I419" s="318">
        <v>6000</v>
      </c>
      <c r="J419" s="396">
        <v>6000</v>
      </c>
      <c r="K419" s="318"/>
      <c r="L419" s="318"/>
      <c r="M419" s="396">
        <v>6000</v>
      </c>
      <c r="N419" s="318"/>
      <c r="O419" s="318"/>
      <c r="P419" s="36"/>
      <c r="Q419" s="36" t="s">
        <v>248</v>
      </c>
      <c r="S419" s="43"/>
    </row>
    <row r="420" spans="1:257" s="40" customFormat="1" ht="63">
      <c r="A420" s="1">
        <v>5</v>
      </c>
      <c r="B420" s="35" t="s">
        <v>482</v>
      </c>
      <c r="C420" s="36" t="s">
        <v>25</v>
      </c>
      <c r="D420" s="36"/>
      <c r="E420" s="42"/>
      <c r="F420" s="42"/>
      <c r="G420" s="34"/>
      <c r="H420" s="42"/>
      <c r="I420" s="318">
        <v>10000</v>
      </c>
      <c r="J420" s="396">
        <v>10000</v>
      </c>
      <c r="K420" s="318"/>
      <c r="L420" s="318"/>
      <c r="M420" s="396">
        <v>7031</v>
      </c>
      <c r="N420" s="318"/>
      <c r="O420" s="318"/>
      <c r="P420" s="36"/>
      <c r="Q420" s="36" t="s">
        <v>248</v>
      </c>
    </row>
    <row r="421" spans="1:257" s="40" customFormat="1" ht="31.5">
      <c r="A421" s="26" t="s">
        <v>189</v>
      </c>
      <c r="B421" s="27" t="s">
        <v>81</v>
      </c>
      <c r="C421" s="36"/>
      <c r="D421" s="36"/>
      <c r="E421" s="42"/>
      <c r="F421" s="42"/>
      <c r="G421" s="34"/>
      <c r="H421" s="42"/>
      <c r="I421" s="318"/>
      <c r="J421" s="396"/>
      <c r="K421" s="318"/>
      <c r="L421" s="318"/>
      <c r="M421" s="396"/>
      <c r="N421" s="318"/>
      <c r="O421" s="318"/>
      <c r="P421" s="36"/>
      <c r="Q421" s="36"/>
    </row>
    <row r="422" spans="1:257" s="40" customFormat="1" ht="31.5">
      <c r="A422" s="1">
        <v>1</v>
      </c>
      <c r="B422" s="35" t="s">
        <v>483</v>
      </c>
      <c r="C422" s="36" t="s">
        <v>25</v>
      </c>
      <c r="D422" s="36"/>
      <c r="E422" s="42"/>
      <c r="F422" s="42"/>
      <c r="G422" s="34"/>
      <c r="H422" s="42"/>
      <c r="I422" s="318">
        <v>10000</v>
      </c>
      <c r="J422" s="396">
        <v>10000</v>
      </c>
      <c r="K422" s="318"/>
      <c r="L422" s="318"/>
      <c r="M422" s="396"/>
      <c r="N422" s="318"/>
      <c r="O422" s="318"/>
      <c r="P422" s="36"/>
      <c r="Q422" s="36" t="s">
        <v>248</v>
      </c>
    </row>
    <row r="423" spans="1:257" ht="31.5">
      <c r="A423" s="20" t="s">
        <v>43</v>
      </c>
      <c r="B423" s="52" t="s">
        <v>242</v>
      </c>
      <c r="C423" s="36"/>
      <c r="D423" s="36"/>
      <c r="E423" s="42"/>
      <c r="F423" s="42"/>
      <c r="G423" s="34"/>
      <c r="H423" s="42"/>
      <c r="I423" s="318"/>
      <c r="J423" s="396"/>
      <c r="K423" s="318"/>
      <c r="L423" s="318"/>
      <c r="M423" s="396"/>
      <c r="N423" s="318"/>
      <c r="O423" s="318"/>
      <c r="P423" s="36"/>
      <c r="Q423" s="36"/>
      <c r="R423" s="40"/>
      <c r="S423" s="40"/>
      <c r="T423" s="40"/>
      <c r="U423" s="40"/>
      <c r="V423" s="40"/>
      <c r="W423" s="40"/>
      <c r="X423" s="40"/>
      <c r="Y423" s="40"/>
      <c r="Z423" s="40"/>
      <c r="AA423" s="40"/>
      <c r="AB423" s="40"/>
      <c r="AC423" s="40"/>
      <c r="AD423" s="40"/>
      <c r="AE423" s="40"/>
      <c r="AF423" s="40"/>
      <c r="AG423" s="40"/>
      <c r="AH423" s="40"/>
      <c r="AI423" s="40"/>
      <c r="AJ423" s="40"/>
      <c r="AK423" s="40"/>
      <c r="AL423" s="40"/>
      <c r="AM423" s="40"/>
      <c r="AN423" s="40"/>
      <c r="AO423" s="40"/>
      <c r="AP423" s="40"/>
      <c r="AQ423" s="40"/>
      <c r="AR423" s="40"/>
      <c r="AS423" s="40"/>
      <c r="AT423" s="40"/>
      <c r="AU423" s="40"/>
      <c r="AV423" s="40"/>
      <c r="AW423" s="40"/>
      <c r="AX423" s="40"/>
      <c r="AY423" s="40"/>
      <c r="AZ423" s="40"/>
      <c r="BA423" s="40"/>
      <c r="BB423" s="40"/>
      <c r="BC423" s="40"/>
      <c r="BD423" s="40"/>
      <c r="BE423" s="40"/>
      <c r="BF423" s="40"/>
      <c r="BG423" s="40"/>
      <c r="BH423" s="40"/>
      <c r="BI423" s="40"/>
      <c r="BJ423" s="40"/>
      <c r="BK423" s="40"/>
      <c r="BL423" s="40"/>
      <c r="BM423" s="40"/>
      <c r="BN423" s="40"/>
      <c r="BO423" s="40"/>
      <c r="BP423" s="40"/>
      <c r="BQ423" s="40"/>
      <c r="BR423" s="40"/>
      <c r="BS423" s="40"/>
      <c r="BT423" s="40"/>
      <c r="BU423" s="40"/>
      <c r="BV423" s="40"/>
      <c r="BW423" s="40"/>
      <c r="BX423" s="40"/>
      <c r="BY423" s="40"/>
      <c r="BZ423" s="40"/>
      <c r="CA423" s="40"/>
      <c r="CB423" s="40"/>
      <c r="CC423" s="40"/>
      <c r="CD423" s="40"/>
      <c r="CE423" s="40"/>
      <c r="CF423" s="40"/>
      <c r="CG423" s="40"/>
      <c r="CH423" s="40"/>
      <c r="CI423" s="40"/>
      <c r="CJ423" s="40"/>
      <c r="CK423" s="40"/>
      <c r="CL423" s="40"/>
      <c r="CM423" s="40"/>
      <c r="CN423" s="40"/>
      <c r="CO423" s="40"/>
      <c r="CP423" s="40"/>
      <c r="CQ423" s="40"/>
      <c r="CR423" s="40"/>
      <c r="CS423" s="40"/>
      <c r="CT423" s="40"/>
      <c r="CU423" s="40"/>
      <c r="CV423" s="40"/>
      <c r="CW423" s="40"/>
      <c r="CX423" s="40"/>
      <c r="CY423" s="40"/>
      <c r="CZ423" s="40"/>
      <c r="DA423" s="40"/>
      <c r="DB423" s="40"/>
      <c r="DC423" s="40"/>
      <c r="DD423" s="40"/>
      <c r="DE423" s="40"/>
      <c r="DF423" s="40"/>
      <c r="DG423" s="40"/>
      <c r="DH423" s="40"/>
      <c r="DI423" s="40"/>
      <c r="DJ423" s="40"/>
      <c r="DK423" s="40"/>
      <c r="DL423" s="40"/>
      <c r="DM423" s="40"/>
      <c r="DN423" s="40"/>
      <c r="DO423" s="40"/>
      <c r="DP423" s="40"/>
      <c r="DQ423" s="40"/>
      <c r="DR423" s="40"/>
      <c r="DS423" s="40"/>
      <c r="DT423" s="40"/>
      <c r="DU423" s="40"/>
      <c r="DV423" s="40"/>
      <c r="DW423" s="40"/>
      <c r="DX423" s="40"/>
      <c r="DY423" s="40"/>
      <c r="DZ423" s="40"/>
      <c r="EA423" s="40"/>
      <c r="EB423" s="40"/>
      <c r="EC423" s="40"/>
      <c r="ED423" s="40"/>
      <c r="EE423" s="40"/>
      <c r="EF423" s="40"/>
      <c r="EG423" s="40"/>
      <c r="EH423" s="40"/>
      <c r="EI423" s="40"/>
      <c r="EJ423" s="40"/>
      <c r="EK423" s="40"/>
      <c r="EL423" s="40"/>
      <c r="EM423" s="40"/>
      <c r="EN423" s="40"/>
      <c r="EO423" s="40"/>
      <c r="EP423" s="40"/>
      <c r="EQ423" s="40"/>
      <c r="ER423" s="40"/>
      <c r="ES423" s="40"/>
      <c r="ET423" s="40"/>
      <c r="EU423" s="40"/>
      <c r="EV423" s="40"/>
      <c r="EW423" s="40"/>
      <c r="EX423" s="40"/>
      <c r="EY423" s="40"/>
      <c r="EZ423" s="40"/>
      <c r="FA423" s="40"/>
      <c r="FB423" s="40"/>
      <c r="FC423" s="40"/>
      <c r="FD423" s="40"/>
      <c r="FE423" s="40"/>
      <c r="FF423" s="40"/>
      <c r="FG423" s="40"/>
      <c r="FH423" s="40"/>
      <c r="FI423" s="40"/>
      <c r="FJ423" s="40"/>
      <c r="FK423" s="40"/>
      <c r="FL423" s="40"/>
      <c r="FM423" s="40"/>
      <c r="FN423" s="40"/>
      <c r="FO423" s="40"/>
      <c r="FP423" s="40"/>
      <c r="FQ423" s="40"/>
      <c r="FR423" s="40"/>
      <c r="FS423" s="40"/>
      <c r="FT423" s="40"/>
      <c r="FU423" s="40"/>
      <c r="FV423" s="40"/>
      <c r="FW423" s="40"/>
      <c r="FX423" s="40"/>
      <c r="FY423" s="40"/>
      <c r="FZ423" s="40"/>
      <c r="GA423" s="40"/>
      <c r="GB423" s="40"/>
      <c r="GC423" s="40"/>
      <c r="GD423" s="40"/>
      <c r="GE423" s="40"/>
      <c r="GF423" s="40"/>
      <c r="GG423" s="40"/>
      <c r="GH423" s="40"/>
      <c r="GI423" s="40"/>
      <c r="GJ423" s="40"/>
      <c r="GK423" s="40"/>
      <c r="GL423" s="40"/>
      <c r="GM423" s="40"/>
      <c r="GN423" s="40"/>
      <c r="GO423" s="40"/>
      <c r="GP423" s="40"/>
      <c r="GQ423" s="40"/>
      <c r="GR423" s="40"/>
      <c r="GS423" s="40"/>
      <c r="GT423" s="40"/>
      <c r="GU423" s="40"/>
      <c r="GV423" s="40"/>
      <c r="GW423" s="40"/>
      <c r="GX423" s="40"/>
      <c r="GY423" s="40"/>
      <c r="GZ423" s="40"/>
      <c r="HA423" s="40"/>
      <c r="HB423" s="40"/>
      <c r="HC423" s="40"/>
      <c r="HD423" s="40"/>
      <c r="HE423" s="40"/>
      <c r="HF423" s="40"/>
      <c r="HG423" s="40"/>
      <c r="HH423" s="40"/>
      <c r="HI423" s="40"/>
      <c r="HJ423" s="40"/>
      <c r="HK423" s="40"/>
      <c r="HL423" s="40"/>
      <c r="HM423" s="40"/>
      <c r="HN423" s="40"/>
      <c r="HO423" s="40"/>
      <c r="HP423" s="40"/>
      <c r="HQ423" s="40"/>
      <c r="HR423" s="40"/>
      <c r="HS423" s="40"/>
      <c r="HT423" s="40"/>
      <c r="HU423" s="40"/>
      <c r="HV423" s="40"/>
      <c r="HW423" s="40"/>
      <c r="HX423" s="40"/>
      <c r="HY423" s="40"/>
      <c r="HZ423" s="40"/>
      <c r="IA423" s="40"/>
      <c r="IB423" s="40"/>
      <c r="IC423" s="40"/>
      <c r="ID423" s="40"/>
      <c r="IE423" s="40"/>
      <c r="IF423" s="40"/>
      <c r="IG423" s="40"/>
      <c r="IH423" s="40"/>
      <c r="II423" s="40"/>
      <c r="IJ423" s="40"/>
      <c r="IK423" s="40"/>
      <c r="IL423" s="40"/>
      <c r="IM423" s="40"/>
      <c r="IN423" s="40"/>
      <c r="IO423" s="40"/>
      <c r="IP423" s="40"/>
      <c r="IQ423" s="40"/>
      <c r="IR423" s="40"/>
      <c r="IS423" s="40"/>
      <c r="IT423" s="40"/>
      <c r="IU423" s="40"/>
      <c r="IV423" s="40"/>
      <c r="IW423" s="40"/>
    </row>
    <row r="424" spans="1:257" ht="47.25">
      <c r="A424" s="26" t="s">
        <v>186</v>
      </c>
      <c r="B424" s="27" t="s">
        <v>77</v>
      </c>
      <c r="C424" s="36"/>
      <c r="D424" s="36"/>
      <c r="E424" s="42"/>
      <c r="F424" s="42"/>
      <c r="G424" s="34"/>
      <c r="H424" s="42"/>
      <c r="I424" s="318"/>
      <c r="J424" s="396"/>
      <c r="K424" s="318"/>
      <c r="L424" s="318"/>
      <c r="M424" s="396"/>
      <c r="N424" s="318"/>
      <c r="O424" s="318"/>
      <c r="P424" s="36"/>
      <c r="Q424" s="36"/>
      <c r="R424" s="40"/>
      <c r="S424" s="40"/>
      <c r="T424" s="40"/>
      <c r="U424" s="40"/>
      <c r="V424" s="40"/>
      <c r="W424" s="40"/>
      <c r="X424" s="40"/>
      <c r="Y424" s="40"/>
      <c r="Z424" s="40"/>
      <c r="AA424" s="40"/>
      <c r="AB424" s="40"/>
      <c r="AC424" s="40"/>
      <c r="AD424" s="40"/>
      <c r="AE424" s="40"/>
      <c r="AF424" s="40"/>
      <c r="AG424" s="40"/>
      <c r="AH424" s="40"/>
      <c r="AI424" s="40"/>
      <c r="AJ424" s="40"/>
      <c r="AK424" s="40"/>
      <c r="AL424" s="40"/>
      <c r="AM424" s="40"/>
      <c r="AN424" s="40"/>
      <c r="AO424" s="40"/>
      <c r="AP424" s="40"/>
      <c r="AQ424" s="40"/>
      <c r="AR424" s="40"/>
      <c r="AS424" s="40"/>
      <c r="AT424" s="40"/>
      <c r="AU424" s="40"/>
      <c r="AV424" s="40"/>
      <c r="AW424" s="40"/>
      <c r="AX424" s="40"/>
      <c r="AY424" s="40"/>
      <c r="AZ424" s="40"/>
      <c r="BA424" s="40"/>
      <c r="BB424" s="40"/>
      <c r="BC424" s="40"/>
      <c r="BD424" s="40"/>
      <c r="BE424" s="40"/>
      <c r="BF424" s="40"/>
      <c r="BG424" s="40"/>
      <c r="BH424" s="40"/>
      <c r="BI424" s="40"/>
      <c r="BJ424" s="40"/>
      <c r="BK424" s="40"/>
      <c r="BL424" s="40"/>
      <c r="BM424" s="40"/>
      <c r="BN424" s="40"/>
      <c r="BO424" s="40"/>
      <c r="BP424" s="40"/>
      <c r="BQ424" s="40"/>
      <c r="BR424" s="40"/>
      <c r="BS424" s="40"/>
      <c r="BT424" s="40"/>
      <c r="BU424" s="40"/>
      <c r="BV424" s="40"/>
      <c r="BW424" s="40"/>
      <c r="BX424" s="40"/>
      <c r="BY424" s="40"/>
      <c r="BZ424" s="40"/>
      <c r="CA424" s="40"/>
      <c r="CB424" s="40"/>
      <c r="CC424" s="40"/>
      <c r="CD424" s="40"/>
      <c r="CE424" s="40"/>
      <c r="CF424" s="40"/>
      <c r="CG424" s="40"/>
      <c r="CH424" s="40"/>
      <c r="CI424" s="40"/>
      <c r="CJ424" s="40"/>
      <c r="CK424" s="40"/>
      <c r="CL424" s="40"/>
      <c r="CM424" s="40"/>
      <c r="CN424" s="40"/>
      <c r="CO424" s="40"/>
      <c r="CP424" s="40"/>
      <c r="CQ424" s="40"/>
      <c r="CR424" s="40"/>
      <c r="CS424" s="40"/>
      <c r="CT424" s="40"/>
      <c r="CU424" s="40"/>
      <c r="CV424" s="40"/>
      <c r="CW424" s="40"/>
      <c r="CX424" s="40"/>
      <c r="CY424" s="40"/>
      <c r="CZ424" s="40"/>
      <c r="DA424" s="40"/>
      <c r="DB424" s="40"/>
      <c r="DC424" s="40"/>
      <c r="DD424" s="40"/>
      <c r="DE424" s="40"/>
      <c r="DF424" s="40"/>
      <c r="DG424" s="40"/>
      <c r="DH424" s="40"/>
      <c r="DI424" s="40"/>
      <c r="DJ424" s="40"/>
      <c r="DK424" s="40"/>
      <c r="DL424" s="40"/>
      <c r="DM424" s="40"/>
      <c r="DN424" s="40"/>
      <c r="DO424" s="40"/>
      <c r="DP424" s="40"/>
      <c r="DQ424" s="40"/>
      <c r="DR424" s="40"/>
      <c r="DS424" s="40"/>
      <c r="DT424" s="40"/>
      <c r="DU424" s="40"/>
      <c r="DV424" s="40"/>
      <c r="DW424" s="40"/>
      <c r="DX424" s="40"/>
      <c r="DY424" s="40"/>
      <c r="DZ424" s="40"/>
      <c r="EA424" s="40"/>
      <c r="EB424" s="40"/>
      <c r="EC424" s="40"/>
      <c r="ED424" s="40"/>
      <c r="EE424" s="40"/>
      <c r="EF424" s="40"/>
      <c r="EG424" s="40"/>
      <c r="EH424" s="40"/>
      <c r="EI424" s="40"/>
      <c r="EJ424" s="40"/>
      <c r="EK424" s="40"/>
      <c r="EL424" s="40"/>
      <c r="EM424" s="40"/>
      <c r="EN424" s="40"/>
      <c r="EO424" s="40"/>
      <c r="EP424" s="40"/>
      <c r="EQ424" s="40"/>
      <c r="ER424" s="40"/>
      <c r="ES424" s="40"/>
      <c r="ET424" s="40"/>
      <c r="EU424" s="40"/>
      <c r="EV424" s="40"/>
      <c r="EW424" s="40"/>
      <c r="EX424" s="40"/>
      <c r="EY424" s="40"/>
      <c r="EZ424" s="40"/>
      <c r="FA424" s="40"/>
      <c r="FB424" s="40"/>
      <c r="FC424" s="40"/>
      <c r="FD424" s="40"/>
      <c r="FE424" s="40"/>
      <c r="FF424" s="40"/>
      <c r="FG424" s="40"/>
      <c r="FH424" s="40"/>
      <c r="FI424" s="40"/>
      <c r="FJ424" s="40"/>
      <c r="FK424" s="40"/>
      <c r="FL424" s="40"/>
      <c r="FM424" s="40"/>
      <c r="FN424" s="40"/>
      <c r="FO424" s="40"/>
      <c r="FP424" s="40"/>
      <c r="FQ424" s="40"/>
      <c r="FR424" s="40"/>
      <c r="FS424" s="40"/>
      <c r="FT424" s="40"/>
      <c r="FU424" s="40"/>
      <c r="FV424" s="40"/>
      <c r="FW424" s="40"/>
      <c r="FX424" s="40"/>
      <c r="FY424" s="40"/>
      <c r="FZ424" s="40"/>
      <c r="GA424" s="40"/>
      <c r="GB424" s="40"/>
      <c r="GC424" s="40"/>
      <c r="GD424" s="40"/>
      <c r="GE424" s="40"/>
      <c r="GF424" s="40"/>
      <c r="GG424" s="40"/>
      <c r="GH424" s="40"/>
      <c r="GI424" s="40"/>
      <c r="GJ424" s="40"/>
      <c r="GK424" s="40"/>
      <c r="GL424" s="40"/>
      <c r="GM424" s="40"/>
      <c r="GN424" s="40"/>
      <c r="GO424" s="40"/>
      <c r="GP424" s="40"/>
      <c r="GQ424" s="40"/>
      <c r="GR424" s="40"/>
      <c r="GS424" s="40"/>
      <c r="GT424" s="40"/>
      <c r="GU424" s="40"/>
      <c r="GV424" s="40"/>
      <c r="GW424" s="40"/>
      <c r="GX424" s="40"/>
      <c r="GY424" s="40"/>
      <c r="GZ424" s="40"/>
      <c r="HA424" s="40"/>
      <c r="HB424" s="40"/>
      <c r="HC424" s="40"/>
      <c r="HD424" s="40"/>
      <c r="HE424" s="40"/>
      <c r="HF424" s="40"/>
      <c r="HG424" s="40"/>
      <c r="HH424" s="40"/>
      <c r="HI424" s="40"/>
      <c r="HJ424" s="40"/>
      <c r="HK424" s="40"/>
      <c r="HL424" s="40"/>
      <c r="HM424" s="40"/>
      <c r="HN424" s="40"/>
      <c r="HO424" s="40"/>
      <c r="HP424" s="40"/>
      <c r="HQ424" s="40"/>
      <c r="HR424" s="40"/>
      <c r="HS424" s="40"/>
      <c r="HT424" s="40"/>
      <c r="HU424" s="40"/>
      <c r="HV424" s="40"/>
      <c r="HW424" s="40"/>
      <c r="HX424" s="40"/>
      <c r="HY424" s="40"/>
      <c r="HZ424" s="40"/>
      <c r="IA424" s="40"/>
      <c r="IB424" s="40"/>
      <c r="IC424" s="40"/>
      <c r="ID424" s="40"/>
      <c r="IE424" s="40"/>
      <c r="IF424" s="40"/>
      <c r="IG424" s="40"/>
      <c r="IH424" s="40"/>
      <c r="II424" s="40"/>
      <c r="IJ424" s="40"/>
      <c r="IK424" s="40"/>
      <c r="IL424" s="40"/>
      <c r="IM424" s="40"/>
      <c r="IN424" s="40"/>
      <c r="IO424" s="40"/>
      <c r="IP424" s="40"/>
      <c r="IQ424" s="40"/>
      <c r="IR424" s="40"/>
      <c r="IS424" s="40"/>
      <c r="IT424" s="40"/>
      <c r="IU424" s="40"/>
      <c r="IV424" s="40"/>
      <c r="IW424" s="40"/>
    </row>
    <row r="425" spans="1:257">
      <c r="A425" s="1"/>
      <c r="B425" s="35"/>
      <c r="C425" s="36"/>
      <c r="D425" s="36"/>
      <c r="E425" s="42"/>
      <c r="F425" s="42"/>
      <c r="G425" s="34"/>
      <c r="H425" s="42"/>
      <c r="I425" s="318"/>
      <c r="J425" s="396"/>
      <c r="K425" s="318"/>
      <c r="L425" s="318"/>
      <c r="M425" s="396"/>
      <c r="N425" s="318"/>
      <c r="O425" s="318"/>
      <c r="P425" s="36"/>
      <c r="Q425" s="36"/>
      <c r="R425" s="40"/>
      <c r="S425" s="40"/>
      <c r="T425" s="40"/>
      <c r="U425" s="40"/>
      <c r="V425" s="40"/>
      <c r="W425" s="40"/>
      <c r="X425" s="40"/>
      <c r="Y425" s="40"/>
      <c r="Z425" s="40"/>
      <c r="AA425" s="40"/>
      <c r="AB425" s="40"/>
      <c r="AC425" s="40"/>
      <c r="AD425" s="40"/>
      <c r="AE425" s="40"/>
      <c r="AF425" s="40"/>
      <c r="AG425" s="40"/>
      <c r="AH425" s="40"/>
      <c r="AI425" s="40"/>
      <c r="AJ425" s="40"/>
      <c r="AK425" s="40"/>
      <c r="AL425" s="40"/>
      <c r="AM425" s="40"/>
      <c r="AN425" s="40"/>
      <c r="AO425" s="40"/>
      <c r="AP425" s="40"/>
      <c r="AQ425" s="40"/>
      <c r="AR425" s="40"/>
      <c r="AS425" s="40"/>
      <c r="AT425" s="40"/>
      <c r="AU425" s="40"/>
      <c r="AV425" s="40"/>
      <c r="AW425" s="40"/>
      <c r="AX425" s="40"/>
      <c r="AY425" s="40"/>
      <c r="AZ425" s="40"/>
      <c r="BA425" s="40"/>
      <c r="BB425" s="40"/>
      <c r="BC425" s="40"/>
      <c r="BD425" s="40"/>
      <c r="BE425" s="40"/>
      <c r="BF425" s="40"/>
      <c r="BG425" s="40"/>
      <c r="BH425" s="40"/>
      <c r="BI425" s="40"/>
      <c r="BJ425" s="40"/>
      <c r="BK425" s="40"/>
      <c r="BL425" s="40"/>
      <c r="BM425" s="40"/>
      <c r="BN425" s="40"/>
      <c r="BO425" s="40"/>
      <c r="BP425" s="40"/>
      <c r="BQ425" s="40"/>
      <c r="BR425" s="40"/>
      <c r="BS425" s="40"/>
      <c r="BT425" s="40"/>
      <c r="BU425" s="40"/>
      <c r="BV425" s="40"/>
      <c r="BW425" s="40"/>
      <c r="BX425" s="40"/>
      <c r="BY425" s="40"/>
      <c r="BZ425" s="40"/>
      <c r="CA425" s="40"/>
      <c r="CB425" s="40"/>
      <c r="CC425" s="40"/>
      <c r="CD425" s="40"/>
      <c r="CE425" s="40"/>
      <c r="CF425" s="40"/>
      <c r="CG425" s="40"/>
      <c r="CH425" s="40"/>
      <c r="CI425" s="40"/>
      <c r="CJ425" s="40"/>
      <c r="CK425" s="40"/>
      <c r="CL425" s="40"/>
      <c r="CM425" s="40"/>
      <c r="CN425" s="40"/>
      <c r="CO425" s="40"/>
      <c r="CP425" s="40"/>
      <c r="CQ425" s="40"/>
      <c r="CR425" s="40"/>
      <c r="CS425" s="40"/>
      <c r="CT425" s="40"/>
      <c r="CU425" s="40"/>
      <c r="CV425" s="40"/>
      <c r="CW425" s="40"/>
      <c r="CX425" s="40"/>
      <c r="CY425" s="40"/>
      <c r="CZ425" s="40"/>
      <c r="DA425" s="40"/>
      <c r="DB425" s="40"/>
      <c r="DC425" s="40"/>
      <c r="DD425" s="40"/>
      <c r="DE425" s="40"/>
      <c r="DF425" s="40"/>
      <c r="DG425" s="40"/>
      <c r="DH425" s="40"/>
      <c r="DI425" s="40"/>
      <c r="DJ425" s="40"/>
      <c r="DK425" s="40"/>
      <c r="DL425" s="40"/>
      <c r="DM425" s="40"/>
      <c r="DN425" s="40"/>
      <c r="DO425" s="40"/>
      <c r="DP425" s="40"/>
      <c r="DQ425" s="40"/>
      <c r="DR425" s="40"/>
      <c r="DS425" s="40"/>
      <c r="DT425" s="40"/>
      <c r="DU425" s="40"/>
      <c r="DV425" s="40"/>
      <c r="DW425" s="40"/>
      <c r="DX425" s="40"/>
      <c r="DY425" s="40"/>
      <c r="DZ425" s="40"/>
      <c r="EA425" s="40"/>
      <c r="EB425" s="40"/>
      <c r="EC425" s="40"/>
      <c r="ED425" s="40"/>
      <c r="EE425" s="40"/>
      <c r="EF425" s="40"/>
      <c r="EG425" s="40"/>
      <c r="EH425" s="40"/>
      <c r="EI425" s="40"/>
      <c r="EJ425" s="40"/>
      <c r="EK425" s="40"/>
      <c r="EL425" s="40"/>
      <c r="EM425" s="40"/>
      <c r="EN425" s="40"/>
      <c r="EO425" s="40"/>
      <c r="EP425" s="40"/>
      <c r="EQ425" s="40"/>
      <c r="ER425" s="40"/>
      <c r="ES425" s="40"/>
      <c r="ET425" s="40"/>
      <c r="EU425" s="40"/>
      <c r="EV425" s="40"/>
      <c r="EW425" s="40"/>
      <c r="EX425" s="40"/>
      <c r="EY425" s="40"/>
      <c r="EZ425" s="40"/>
      <c r="FA425" s="40"/>
      <c r="FB425" s="40"/>
      <c r="FC425" s="40"/>
      <c r="FD425" s="40"/>
      <c r="FE425" s="40"/>
      <c r="FF425" s="40"/>
      <c r="FG425" s="40"/>
      <c r="FH425" s="40"/>
      <c r="FI425" s="40"/>
      <c r="FJ425" s="40"/>
      <c r="FK425" s="40"/>
      <c r="FL425" s="40"/>
      <c r="FM425" s="40"/>
      <c r="FN425" s="40"/>
      <c r="FO425" s="40"/>
      <c r="FP425" s="40"/>
      <c r="FQ425" s="40"/>
      <c r="FR425" s="40"/>
      <c r="FS425" s="40"/>
      <c r="FT425" s="40"/>
      <c r="FU425" s="40"/>
      <c r="FV425" s="40"/>
      <c r="FW425" s="40"/>
      <c r="FX425" s="40"/>
      <c r="FY425" s="40"/>
      <c r="FZ425" s="40"/>
      <c r="GA425" s="40"/>
      <c r="GB425" s="40"/>
      <c r="GC425" s="40"/>
      <c r="GD425" s="40"/>
      <c r="GE425" s="40"/>
      <c r="GF425" s="40"/>
      <c r="GG425" s="40"/>
      <c r="GH425" s="40"/>
      <c r="GI425" s="40"/>
      <c r="GJ425" s="40"/>
      <c r="GK425" s="40"/>
      <c r="GL425" s="40"/>
      <c r="GM425" s="40"/>
      <c r="GN425" s="40"/>
      <c r="GO425" s="40"/>
      <c r="GP425" s="40"/>
      <c r="GQ425" s="40"/>
      <c r="GR425" s="40"/>
      <c r="GS425" s="40"/>
      <c r="GT425" s="40"/>
      <c r="GU425" s="40"/>
      <c r="GV425" s="40"/>
      <c r="GW425" s="40"/>
      <c r="GX425" s="40"/>
      <c r="GY425" s="40"/>
      <c r="GZ425" s="40"/>
      <c r="HA425" s="40"/>
      <c r="HB425" s="40"/>
      <c r="HC425" s="40"/>
      <c r="HD425" s="40"/>
      <c r="HE425" s="40"/>
      <c r="HF425" s="40"/>
      <c r="HG425" s="40"/>
      <c r="HH425" s="40"/>
      <c r="HI425" s="40"/>
      <c r="HJ425" s="40"/>
      <c r="HK425" s="40"/>
      <c r="HL425" s="40"/>
      <c r="HM425" s="40"/>
      <c r="HN425" s="40"/>
      <c r="HO425" s="40"/>
      <c r="HP425" s="40"/>
      <c r="HQ425" s="40"/>
      <c r="HR425" s="40"/>
      <c r="HS425" s="40"/>
      <c r="HT425" s="40"/>
      <c r="HU425" s="40"/>
      <c r="HV425" s="40"/>
      <c r="HW425" s="40"/>
      <c r="HX425" s="40"/>
      <c r="HY425" s="40"/>
      <c r="HZ425" s="40"/>
      <c r="IA425" s="40"/>
      <c r="IB425" s="40"/>
      <c r="IC425" s="40"/>
      <c r="ID425" s="40"/>
      <c r="IE425" s="40"/>
      <c r="IF425" s="40"/>
      <c r="IG425" s="40"/>
      <c r="IH425" s="40"/>
      <c r="II425" s="40"/>
      <c r="IJ425" s="40"/>
      <c r="IK425" s="40"/>
      <c r="IL425" s="40"/>
      <c r="IM425" s="40"/>
      <c r="IN425" s="40"/>
      <c r="IO425" s="40"/>
      <c r="IP425" s="40"/>
      <c r="IQ425" s="40"/>
      <c r="IR425" s="40"/>
      <c r="IS425" s="40"/>
      <c r="IT425" s="40"/>
      <c r="IU425" s="40"/>
      <c r="IV425" s="40"/>
      <c r="IW425" s="40"/>
    </row>
    <row r="426" spans="1:257" ht="31.5">
      <c r="A426" s="26" t="s">
        <v>187</v>
      </c>
      <c r="B426" s="27" t="s">
        <v>78</v>
      </c>
      <c r="C426" s="36"/>
      <c r="D426" s="36"/>
      <c r="E426" s="42"/>
      <c r="F426" s="42"/>
      <c r="G426" s="34"/>
      <c r="H426" s="42"/>
      <c r="I426" s="318"/>
      <c r="J426" s="396"/>
      <c r="K426" s="318"/>
      <c r="L426" s="318"/>
      <c r="M426" s="396"/>
      <c r="N426" s="318"/>
      <c r="O426" s="318"/>
      <c r="P426" s="36"/>
      <c r="Q426" s="36"/>
      <c r="R426" s="40"/>
      <c r="S426" s="40"/>
      <c r="T426" s="40"/>
      <c r="U426" s="40"/>
      <c r="V426" s="40"/>
      <c r="W426" s="40"/>
      <c r="X426" s="40"/>
      <c r="Y426" s="40"/>
      <c r="Z426" s="40"/>
      <c r="AA426" s="40"/>
      <c r="AB426" s="40"/>
      <c r="AC426" s="40"/>
      <c r="AD426" s="40"/>
      <c r="AE426" s="40"/>
      <c r="AF426" s="40"/>
      <c r="AG426" s="40"/>
      <c r="AH426" s="40"/>
      <c r="AI426" s="40"/>
      <c r="AJ426" s="40"/>
      <c r="AK426" s="40"/>
      <c r="AL426" s="40"/>
      <c r="AM426" s="40"/>
      <c r="AN426" s="40"/>
      <c r="AO426" s="40"/>
      <c r="AP426" s="40"/>
      <c r="AQ426" s="40"/>
      <c r="AR426" s="40"/>
      <c r="AS426" s="40"/>
      <c r="AT426" s="40"/>
      <c r="AU426" s="40"/>
      <c r="AV426" s="40"/>
      <c r="AW426" s="40"/>
      <c r="AX426" s="40"/>
      <c r="AY426" s="40"/>
      <c r="AZ426" s="40"/>
      <c r="BA426" s="40"/>
      <c r="BB426" s="40"/>
      <c r="BC426" s="40"/>
      <c r="BD426" s="40"/>
      <c r="BE426" s="40"/>
      <c r="BF426" s="40"/>
      <c r="BG426" s="40"/>
      <c r="BH426" s="40"/>
      <c r="BI426" s="40"/>
      <c r="BJ426" s="40"/>
      <c r="BK426" s="40"/>
      <c r="BL426" s="40"/>
      <c r="BM426" s="40"/>
      <c r="BN426" s="40"/>
      <c r="BO426" s="40"/>
      <c r="BP426" s="40"/>
      <c r="BQ426" s="40"/>
      <c r="BR426" s="40"/>
      <c r="BS426" s="40"/>
      <c r="BT426" s="40"/>
      <c r="BU426" s="40"/>
      <c r="BV426" s="40"/>
      <c r="BW426" s="40"/>
      <c r="BX426" s="40"/>
      <c r="BY426" s="40"/>
      <c r="BZ426" s="40"/>
      <c r="CA426" s="40"/>
      <c r="CB426" s="40"/>
      <c r="CC426" s="40"/>
      <c r="CD426" s="40"/>
      <c r="CE426" s="40"/>
      <c r="CF426" s="40"/>
      <c r="CG426" s="40"/>
      <c r="CH426" s="40"/>
      <c r="CI426" s="40"/>
      <c r="CJ426" s="40"/>
      <c r="CK426" s="40"/>
      <c r="CL426" s="40"/>
      <c r="CM426" s="40"/>
      <c r="CN426" s="40"/>
      <c r="CO426" s="40"/>
      <c r="CP426" s="40"/>
      <c r="CQ426" s="40"/>
      <c r="CR426" s="40"/>
      <c r="CS426" s="40"/>
      <c r="CT426" s="40"/>
      <c r="CU426" s="40"/>
      <c r="CV426" s="40"/>
      <c r="CW426" s="40"/>
      <c r="CX426" s="40"/>
      <c r="CY426" s="40"/>
      <c r="CZ426" s="40"/>
      <c r="DA426" s="40"/>
      <c r="DB426" s="40"/>
      <c r="DC426" s="40"/>
      <c r="DD426" s="40"/>
      <c r="DE426" s="40"/>
      <c r="DF426" s="40"/>
      <c r="DG426" s="40"/>
      <c r="DH426" s="40"/>
      <c r="DI426" s="40"/>
      <c r="DJ426" s="40"/>
      <c r="DK426" s="40"/>
      <c r="DL426" s="40"/>
      <c r="DM426" s="40"/>
      <c r="DN426" s="40"/>
      <c r="DO426" s="40"/>
      <c r="DP426" s="40"/>
      <c r="DQ426" s="40"/>
      <c r="DR426" s="40"/>
      <c r="DS426" s="40"/>
      <c r="DT426" s="40"/>
      <c r="DU426" s="40"/>
      <c r="DV426" s="40"/>
      <c r="DW426" s="40"/>
      <c r="DX426" s="40"/>
      <c r="DY426" s="40"/>
      <c r="DZ426" s="40"/>
      <c r="EA426" s="40"/>
      <c r="EB426" s="40"/>
      <c r="EC426" s="40"/>
      <c r="ED426" s="40"/>
      <c r="EE426" s="40"/>
      <c r="EF426" s="40"/>
      <c r="EG426" s="40"/>
      <c r="EH426" s="40"/>
      <c r="EI426" s="40"/>
      <c r="EJ426" s="40"/>
      <c r="EK426" s="40"/>
      <c r="EL426" s="40"/>
      <c r="EM426" s="40"/>
      <c r="EN426" s="40"/>
      <c r="EO426" s="40"/>
      <c r="EP426" s="40"/>
      <c r="EQ426" s="40"/>
      <c r="ER426" s="40"/>
      <c r="ES426" s="40"/>
      <c r="ET426" s="40"/>
      <c r="EU426" s="40"/>
      <c r="EV426" s="40"/>
      <c r="EW426" s="40"/>
      <c r="EX426" s="40"/>
      <c r="EY426" s="40"/>
      <c r="EZ426" s="40"/>
      <c r="FA426" s="40"/>
      <c r="FB426" s="40"/>
      <c r="FC426" s="40"/>
      <c r="FD426" s="40"/>
      <c r="FE426" s="40"/>
      <c r="FF426" s="40"/>
      <c r="FG426" s="40"/>
      <c r="FH426" s="40"/>
      <c r="FI426" s="40"/>
      <c r="FJ426" s="40"/>
      <c r="FK426" s="40"/>
      <c r="FL426" s="40"/>
      <c r="FM426" s="40"/>
      <c r="FN426" s="40"/>
      <c r="FO426" s="40"/>
      <c r="FP426" s="40"/>
      <c r="FQ426" s="40"/>
      <c r="FR426" s="40"/>
      <c r="FS426" s="40"/>
      <c r="FT426" s="40"/>
      <c r="FU426" s="40"/>
      <c r="FV426" s="40"/>
      <c r="FW426" s="40"/>
      <c r="FX426" s="40"/>
      <c r="FY426" s="40"/>
      <c r="FZ426" s="40"/>
      <c r="GA426" s="40"/>
      <c r="GB426" s="40"/>
      <c r="GC426" s="40"/>
      <c r="GD426" s="40"/>
      <c r="GE426" s="40"/>
      <c r="GF426" s="40"/>
      <c r="GG426" s="40"/>
      <c r="GH426" s="40"/>
      <c r="GI426" s="40"/>
      <c r="GJ426" s="40"/>
      <c r="GK426" s="40"/>
      <c r="GL426" s="40"/>
      <c r="GM426" s="40"/>
      <c r="GN426" s="40"/>
      <c r="GO426" s="40"/>
      <c r="GP426" s="40"/>
      <c r="GQ426" s="40"/>
      <c r="GR426" s="40"/>
      <c r="GS426" s="40"/>
      <c r="GT426" s="40"/>
      <c r="GU426" s="40"/>
      <c r="GV426" s="40"/>
      <c r="GW426" s="40"/>
      <c r="GX426" s="40"/>
      <c r="GY426" s="40"/>
      <c r="GZ426" s="40"/>
      <c r="HA426" s="40"/>
      <c r="HB426" s="40"/>
      <c r="HC426" s="40"/>
      <c r="HD426" s="40"/>
      <c r="HE426" s="40"/>
      <c r="HF426" s="40"/>
      <c r="HG426" s="40"/>
      <c r="HH426" s="40"/>
      <c r="HI426" s="40"/>
      <c r="HJ426" s="40"/>
      <c r="HK426" s="40"/>
      <c r="HL426" s="40"/>
      <c r="HM426" s="40"/>
      <c r="HN426" s="40"/>
      <c r="HO426" s="40"/>
      <c r="HP426" s="40"/>
      <c r="HQ426" s="40"/>
      <c r="HR426" s="40"/>
      <c r="HS426" s="40"/>
      <c r="HT426" s="40"/>
      <c r="HU426" s="40"/>
      <c r="HV426" s="40"/>
      <c r="HW426" s="40"/>
      <c r="HX426" s="40"/>
      <c r="HY426" s="40"/>
      <c r="HZ426" s="40"/>
      <c r="IA426" s="40"/>
      <c r="IB426" s="40"/>
      <c r="IC426" s="40"/>
      <c r="ID426" s="40"/>
      <c r="IE426" s="40"/>
      <c r="IF426" s="40"/>
      <c r="IG426" s="40"/>
      <c r="IH426" s="40"/>
      <c r="II426" s="40"/>
      <c r="IJ426" s="40"/>
      <c r="IK426" s="40"/>
      <c r="IL426" s="40"/>
      <c r="IM426" s="40"/>
      <c r="IN426" s="40"/>
      <c r="IO426" s="40"/>
      <c r="IP426" s="40"/>
      <c r="IQ426" s="40"/>
      <c r="IR426" s="40"/>
      <c r="IS426" s="40"/>
      <c r="IT426" s="40"/>
      <c r="IU426" s="40"/>
      <c r="IV426" s="40"/>
      <c r="IW426" s="40"/>
    </row>
    <row r="427" spans="1:257" ht="47.25">
      <c r="A427" s="26" t="s">
        <v>60</v>
      </c>
      <c r="B427" s="27" t="s">
        <v>79</v>
      </c>
      <c r="C427" s="36"/>
      <c r="D427" s="36"/>
      <c r="E427" s="42"/>
      <c r="F427" s="42"/>
      <c r="G427" s="34"/>
      <c r="H427" s="42"/>
      <c r="I427" s="318"/>
      <c r="J427" s="396"/>
      <c r="K427" s="318"/>
      <c r="L427" s="318"/>
      <c r="M427" s="396"/>
      <c r="N427" s="318"/>
      <c r="O427" s="318"/>
      <c r="P427" s="36"/>
      <c r="Q427" s="36"/>
      <c r="R427" s="40"/>
      <c r="S427" s="40"/>
      <c r="T427" s="40"/>
      <c r="U427" s="40"/>
      <c r="V427" s="40"/>
      <c r="W427" s="40"/>
      <c r="X427" s="40"/>
      <c r="Y427" s="40"/>
      <c r="Z427" s="40"/>
      <c r="AA427" s="40"/>
      <c r="AB427" s="40"/>
      <c r="AC427" s="40"/>
      <c r="AD427" s="40"/>
      <c r="AE427" s="40"/>
      <c r="AF427" s="40"/>
      <c r="AG427" s="40"/>
      <c r="AH427" s="40"/>
      <c r="AI427" s="40"/>
      <c r="AJ427" s="40"/>
      <c r="AK427" s="40"/>
      <c r="AL427" s="40"/>
      <c r="AM427" s="40"/>
      <c r="AN427" s="40"/>
      <c r="AO427" s="40"/>
      <c r="AP427" s="40"/>
      <c r="AQ427" s="40"/>
      <c r="AR427" s="40"/>
      <c r="AS427" s="40"/>
      <c r="AT427" s="40"/>
      <c r="AU427" s="40"/>
      <c r="AV427" s="40"/>
      <c r="AW427" s="40"/>
      <c r="AX427" s="40"/>
      <c r="AY427" s="40"/>
      <c r="AZ427" s="40"/>
      <c r="BA427" s="40"/>
      <c r="BB427" s="40"/>
      <c r="BC427" s="40"/>
      <c r="BD427" s="40"/>
      <c r="BE427" s="40"/>
      <c r="BF427" s="40"/>
      <c r="BG427" s="40"/>
      <c r="BH427" s="40"/>
      <c r="BI427" s="40"/>
      <c r="BJ427" s="40"/>
      <c r="BK427" s="40"/>
      <c r="BL427" s="40"/>
      <c r="BM427" s="40"/>
      <c r="BN427" s="40"/>
      <c r="BO427" s="40"/>
      <c r="BP427" s="40"/>
      <c r="BQ427" s="40"/>
      <c r="BR427" s="40"/>
      <c r="BS427" s="40"/>
      <c r="BT427" s="40"/>
      <c r="BU427" s="40"/>
      <c r="BV427" s="40"/>
      <c r="BW427" s="40"/>
      <c r="BX427" s="40"/>
      <c r="BY427" s="40"/>
      <c r="BZ427" s="40"/>
      <c r="CA427" s="40"/>
      <c r="CB427" s="40"/>
      <c r="CC427" s="40"/>
      <c r="CD427" s="40"/>
      <c r="CE427" s="40"/>
      <c r="CF427" s="40"/>
      <c r="CG427" s="40"/>
      <c r="CH427" s="40"/>
      <c r="CI427" s="40"/>
      <c r="CJ427" s="40"/>
      <c r="CK427" s="40"/>
      <c r="CL427" s="40"/>
      <c r="CM427" s="40"/>
      <c r="CN427" s="40"/>
      <c r="CO427" s="40"/>
      <c r="CP427" s="40"/>
      <c r="CQ427" s="40"/>
      <c r="CR427" s="40"/>
      <c r="CS427" s="40"/>
      <c r="CT427" s="40"/>
      <c r="CU427" s="40"/>
      <c r="CV427" s="40"/>
      <c r="CW427" s="40"/>
      <c r="CX427" s="40"/>
      <c r="CY427" s="40"/>
      <c r="CZ427" s="40"/>
      <c r="DA427" s="40"/>
      <c r="DB427" s="40"/>
      <c r="DC427" s="40"/>
      <c r="DD427" s="40"/>
      <c r="DE427" s="40"/>
      <c r="DF427" s="40"/>
      <c r="DG427" s="40"/>
      <c r="DH427" s="40"/>
      <c r="DI427" s="40"/>
      <c r="DJ427" s="40"/>
      <c r="DK427" s="40"/>
      <c r="DL427" s="40"/>
      <c r="DM427" s="40"/>
      <c r="DN427" s="40"/>
      <c r="DO427" s="40"/>
      <c r="DP427" s="40"/>
      <c r="DQ427" s="40"/>
      <c r="DR427" s="40"/>
      <c r="DS427" s="40"/>
      <c r="DT427" s="40"/>
      <c r="DU427" s="40"/>
      <c r="DV427" s="40"/>
      <c r="DW427" s="40"/>
      <c r="DX427" s="40"/>
      <c r="DY427" s="40"/>
      <c r="DZ427" s="40"/>
      <c r="EA427" s="40"/>
      <c r="EB427" s="40"/>
      <c r="EC427" s="40"/>
      <c r="ED427" s="40"/>
      <c r="EE427" s="40"/>
      <c r="EF427" s="40"/>
      <c r="EG427" s="40"/>
      <c r="EH427" s="40"/>
      <c r="EI427" s="40"/>
      <c r="EJ427" s="40"/>
      <c r="EK427" s="40"/>
      <c r="EL427" s="40"/>
      <c r="EM427" s="40"/>
      <c r="EN427" s="40"/>
      <c r="EO427" s="40"/>
      <c r="EP427" s="40"/>
      <c r="EQ427" s="40"/>
      <c r="ER427" s="40"/>
      <c r="ES427" s="40"/>
      <c r="ET427" s="40"/>
      <c r="EU427" s="40"/>
      <c r="EV427" s="40"/>
      <c r="EW427" s="40"/>
      <c r="EX427" s="40"/>
      <c r="EY427" s="40"/>
      <c r="EZ427" s="40"/>
      <c r="FA427" s="40"/>
      <c r="FB427" s="40"/>
      <c r="FC427" s="40"/>
      <c r="FD427" s="40"/>
      <c r="FE427" s="40"/>
      <c r="FF427" s="40"/>
      <c r="FG427" s="40"/>
      <c r="FH427" s="40"/>
      <c r="FI427" s="40"/>
      <c r="FJ427" s="40"/>
      <c r="FK427" s="40"/>
      <c r="FL427" s="40"/>
      <c r="FM427" s="40"/>
      <c r="FN427" s="40"/>
      <c r="FO427" s="40"/>
      <c r="FP427" s="40"/>
      <c r="FQ427" s="40"/>
      <c r="FR427" s="40"/>
      <c r="FS427" s="40"/>
      <c r="FT427" s="40"/>
      <c r="FU427" s="40"/>
      <c r="FV427" s="40"/>
      <c r="FW427" s="40"/>
      <c r="FX427" s="40"/>
      <c r="FY427" s="40"/>
      <c r="FZ427" s="40"/>
      <c r="GA427" s="40"/>
      <c r="GB427" s="40"/>
      <c r="GC427" s="40"/>
      <c r="GD427" s="40"/>
      <c r="GE427" s="40"/>
      <c r="GF427" s="40"/>
      <c r="GG427" s="40"/>
      <c r="GH427" s="40"/>
      <c r="GI427" s="40"/>
      <c r="GJ427" s="40"/>
      <c r="GK427" s="40"/>
      <c r="GL427" s="40"/>
      <c r="GM427" s="40"/>
      <c r="GN427" s="40"/>
      <c r="GO427" s="40"/>
      <c r="GP427" s="40"/>
      <c r="GQ427" s="40"/>
      <c r="GR427" s="40"/>
      <c r="GS427" s="40"/>
      <c r="GT427" s="40"/>
      <c r="GU427" s="40"/>
      <c r="GV427" s="40"/>
      <c r="GW427" s="40"/>
      <c r="GX427" s="40"/>
      <c r="GY427" s="40"/>
      <c r="GZ427" s="40"/>
      <c r="HA427" s="40"/>
      <c r="HB427" s="40"/>
      <c r="HC427" s="40"/>
      <c r="HD427" s="40"/>
      <c r="HE427" s="40"/>
      <c r="HF427" s="40"/>
      <c r="HG427" s="40"/>
      <c r="HH427" s="40"/>
      <c r="HI427" s="40"/>
      <c r="HJ427" s="40"/>
      <c r="HK427" s="40"/>
      <c r="HL427" s="40"/>
      <c r="HM427" s="40"/>
      <c r="HN427" s="40"/>
      <c r="HO427" s="40"/>
      <c r="HP427" s="40"/>
      <c r="HQ427" s="40"/>
      <c r="HR427" s="40"/>
      <c r="HS427" s="40"/>
      <c r="HT427" s="40"/>
      <c r="HU427" s="40"/>
      <c r="HV427" s="40"/>
      <c r="HW427" s="40"/>
      <c r="HX427" s="40"/>
      <c r="HY427" s="40"/>
      <c r="HZ427" s="40"/>
      <c r="IA427" s="40"/>
      <c r="IB427" s="40"/>
      <c r="IC427" s="40"/>
      <c r="ID427" s="40"/>
      <c r="IE427" s="40"/>
      <c r="IF427" s="40"/>
      <c r="IG427" s="40"/>
      <c r="IH427" s="40"/>
      <c r="II427" s="40"/>
      <c r="IJ427" s="40"/>
      <c r="IK427" s="40"/>
      <c r="IL427" s="40"/>
      <c r="IM427" s="40"/>
      <c r="IN427" s="40"/>
      <c r="IO427" s="40"/>
      <c r="IP427" s="40"/>
      <c r="IQ427" s="40"/>
      <c r="IR427" s="40"/>
      <c r="IS427" s="40"/>
      <c r="IT427" s="40"/>
      <c r="IU427" s="40"/>
      <c r="IV427" s="40"/>
      <c r="IW427" s="40"/>
    </row>
    <row r="428" spans="1:257" ht="110.25">
      <c r="A428" s="1">
        <v>1</v>
      </c>
      <c r="B428" s="82" t="s">
        <v>243</v>
      </c>
      <c r="C428" s="36" t="s">
        <v>25</v>
      </c>
      <c r="D428" s="44"/>
      <c r="E428" s="37"/>
      <c r="F428" s="37"/>
      <c r="G428" s="44"/>
      <c r="H428" s="1" t="s">
        <v>285</v>
      </c>
      <c r="I428" s="85">
        <v>8000</v>
      </c>
      <c r="J428" s="403">
        <v>8000</v>
      </c>
      <c r="K428" s="318">
        <f>387+6531</f>
        <v>6918</v>
      </c>
      <c r="L428" s="318">
        <f>387+6531</f>
        <v>6918</v>
      </c>
      <c r="M428" s="396">
        <f>J428-L428</f>
        <v>1082</v>
      </c>
      <c r="N428" s="318"/>
      <c r="O428" s="318"/>
      <c r="P428" s="36"/>
      <c r="Q428" s="36" t="s">
        <v>2483</v>
      </c>
      <c r="R428" s="40"/>
      <c r="S428" s="40"/>
      <c r="T428" s="40"/>
      <c r="U428" s="40"/>
      <c r="V428" s="40"/>
      <c r="W428" s="40"/>
      <c r="X428" s="40"/>
      <c r="Y428" s="40"/>
      <c r="Z428" s="40"/>
      <c r="AA428" s="40"/>
      <c r="AB428" s="40"/>
      <c r="AC428" s="40"/>
      <c r="AD428" s="40"/>
      <c r="AE428" s="40"/>
      <c r="AF428" s="40"/>
      <c r="AG428" s="40"/>
      <c r="AH428" s="40"/>
      <c r="AI428" s="40"/>
      <c r="AJ428" s="40"/>
      <c r="AK428" s="40"/>
      <c r="AL428" s="40"/>
      <c r="AM428" s="40"/>
      <c r="AN428" s="40"/>
      <c r="AO428" s="40"/>
      <c r="AP428" s="40"/>
      <c r="AQ428" s="40"/>
      <c r="AR428" s="40"/>
      <c r="AS428" s="40"/>
      <c r="AT428" s="40"/>
      <c r="AU428" s="40"/>
      <c r="AV428" s="40"/>
      <c r="AW428" s="40"/>
      <c r="AX428" s="40"/>
      <c r="AY428" s="40"/>
      <c r="AZ428" s="40"/>
      <c r="BA428" s="40"/>
      <c r="BB428" s="40"/>
      <c r="BC428" s="40"/>
      <c r="BD428" s="40"/>
      <c r="BE428" s="40"/>
      <c r="BF428" s="40"/>
      <c r="BG428" s="40"/>
      <c r="BH428" s="40"/>
      <c r="BI428" s="40"/>
      <c r="BJ428" s="40"/>
      <c r="BK428" s="40"/>
      <c r="BL428" s="40"/>
      <c r="BM428" s="40"/>
      <c r="BN428" s="40"/>
      <c r="BO428" s="40"/>
      <c r="BP428" s="40"/>
      <c r="BQ428" s="40"/>
      <c r="BR428" s="40"/>
      <c r="BS428" s="40"/>
      <c r="BT428" s="40"/>
      <c r="BU428" s="40"/>
      <c r="BV428" s="40"/>
      <c r="BW428" s="40"/>
      <c r="BX428" s="40"/>
      <c r="BY428" s="40"/>
      <c r="BZ428" s="40"/>
      <c r="CA428" s="40"/>
      <c r="CB428" s="40"/>
      <c r="CC428" s="40"/>
      <c r="CD428" s="40"/>
      <c r="CE428" s="40"/>
      <c r="CF428" s="40"/>
      <c r="CG428" s="40"/>
      <c r="CH428" s="40"/>
      <c r="CI428" s="40"/>
      <c r="CJ428" s="40"/>
      <c r="CK428" s="40"/>
      <c r="CL428" s="40"/>
      <c r="CM428" s="40"/>
      <c r="CN428" s="40"/>
      <c r="CO428" s="40"/>
      <c r="CP428" s="40"/>
      <c r="CQ428" s="40"/>
      <c r="CR428" s="40"/>
      <c r="CS428" s="40"/>
      <c r="CT428" s="40"/>
      <c r="CU428" s="40"/>
      <c r="CV428" s="40"/>
      <c r="CW428" s="40"/>
      <c r="CX428" s="40"/>
      <c r="CY428" s="40"/>
      <c r="CZ428" s="40"/>
      <c r="DA428" s="40"/>
      <c r="DB428" s="40"/>
      <c r="DC428" s="40"/>
      <c r="DD428" s="40"/>
      <c r="DE428" s="40"/>
      <c r="DF428" s="40"/>
      <c r="DG428" s="40"/>
      <c r="DH428" s="40"/>
      <c r="DI428" s="40"/>
      <c r="DJ428" s="40"/>
      <c r="DK428" s="40"/>
      <c r="DL428" s="40"/>
      <c r="DM428" s="40"/>
      <c r="DN428" s="40"/>
      <c r="DO428" s="40"/>
      <c r="DP428" s="40"/>
      <c r="DQ428" s="40"/>
      <c r="DR428" s="40"/>
      <c r="DS428" s="40"/>
      <c r="DT428" s="40"/>
      <c r="DU428" s="40"/>
      <c r="DV428" s="40"/>
      <c r="DW428" s="40"/>
      <c r="DX428" s="40"/>
      <c r="DY428" s="40"/>
      <c r="DZ428" s="40"/>
      <c r="EA428" s="40"/>
      <c r="EB428" s="40"/>
      <c r="EC428" s="40"/>
      <c r="ED428" s="40"/>
      <c r="EE428" s="40"/>
      <c r="EF428" s="40"/>
      <c r="EG428" s="40"/>
      <c r="EH428" s="40"/>
      <c r="EI428" s="40"/>
      <c r="EJ428" s="40"/>
      <c r="EK428" s="40"/>
      <c r="EL428" s="40"/>
      <c r="EM428" s="40"/>
      <c r="EN428" s="40"/>
      <c r="EO428" s="40"/>
      <c r="EP428" s="40"/>
      <c r="EQ428" s="40"/>
      <c r="ER428" s="40"/>
      <c r="ES428" s="40"/>
      <c r="ET428" s="40"/>
      <c r="EU428" s="40"/>
      <c r="EV428" s="40"/>
      <c r="EW428" s="40"/>
      <c r="EX428" s="40"/>
      <c r="EY428" s="40"/>
      <c r="EZ428" s="40"/>
      <c r="FA428" s="40"/>
      <c r="FB428" s="40"/>
      <c r="FC428" s="40"/>
      <c r="FD428" s="40"/>
      <c r="FE428" s="40"/>
      <c r="FF428" s="40"/>
      <c r="FG428" s="40"/>
      <c r="FH428" s="40"/>
      <c r="FI428" s="40"/>
      <c r="FJ428" s="40"/>
      <c r="FK428" s="40"/>
      <c r="FL428" s="40"/>
      <c r="FM428" s="40"/>
      <c r="FN428" s="40"/>
      <c r="FO428" s="40"/>
      <c r="FP428" s="40"/>
      <c r="FQ428" s="40"/>
      <c r="FR428" s="40"/>
      <c r="FS428" s="40"/>
      <c r="FT428" s="40"/>
      <c r="FU428" s="40"/>
      <c r="FV428" s="40"/>
      <c r="FW428" s="40"/>
      <c r="FX428" s="40"/>
      <c r="FY428" s="40"/>
      <c r="FZ428" s="40"/>
      <c r="GA428" s="40"/>
      <c r="GB428" s="40"/>
      <c r="GC428" s="40"/>
      <c r="GD428" s="40"/>
      <c r="GE428" s="40"/>
      <c r="GF428" s="40"/>
      <c r="GG428" s="40"/>
      <c r="GH428" s="40"/>
      <c r="GI428" s="40"/>
      <c r="GJ428" s="40"/>
      <c r="GK428" s="40"/>
      <c r="GL428" s="40"/>
      <c r="GM428" s="40"/>
      <c r="GN428" s="40"/>
      <c r="GO428" s="40"/>
      <c r="GP428" s="40"/>
      <c r="GQ428" s="40"/>
      <c r="GR428" s="40"/>
      <c r="GS428" s="40"/>
      <c r="GT428" s="40"/>
      <c r="GU428" s="40"/>
      <c r="GV428" s="40"/>
      <c r="GW428" s="40"/>
      <c r="GX428" s="40"/>
      <c r="GY428" s="40"/>
      <c r="GZ428" s="40"/>
      <c r="HA428" s="40"/>
      <c r="HB428" s="40"/>
      <c r="HC428" s="40"/>
      <c r="HD428" s="40"/>
      <c r="HE428" s="40"/>
      <c r="HF428" s="40"/>
      <c r="HG428" s="40"/>
      <c r="HH428" s="40"/>
      <c r="HI428" s="40"/>
      <c r="HJ428" s="40"/>
      <c r="HK428" s="40"/>
      <c r="HL428" s="40"/>
      <c r="HM428" s="40"/>
      <c r="HN428" s="40"/>
      <c r="HO428" s="40"/>
      <c r="HP428" s="40"/>
      <c r="HQ428" s="40"/>
      <c r="HR428" s="40"/>
      <c r="HS428" s="40"/>
      <c r="HT428" s="40"/>
      <c r="HU428" s="40"/>
      <c r="HV428" s="40"/>
      <c r="HW428" s="40"/>
      <c r="HX428" s="40"/>
      <c r="HY428" s="40"/>
      <c r="HZ428" s="40"/>
      <c r="IA428" s="40"/>
      <c r="IB428" s="40"/>
      <c r="IC428" s="40"/>
      <c r="ID428" s="40"/>
      <c r="IE428" s="40"/>
      <c r="IF428" s="40"/>
      <c r="IG428" s="40"/>
      <c r="IH428" s="40"/>
      <c r="II428" s="40"/>
      <c r="IJ428" s="40"/>
      <c r="IK428" s="40"/>
      <c r="IL428" s="40"/>
      <c r="IM428" s="40"/>
      <c r="IN428" s="40"/>
      <c r="IO428" s="40"/>
      <c r="IP428" s="40"/>
      <c r="IQ428" s="40"/>
      <c r="IR428" s="40"/>
      <c r="IS428" s="40"/>
      <c r="IT428" s="40"/>
      <c r="IU428" s="40"/>
      <c r="IV428" s="40"/>
      <c r="IW428" s="40"/>
    </row>
    <row r="429" spans="1:257" ht="31.5">
      <c r="A429" s="26" t="s">
        <v>61</v>
      </c>
      <c r="B429" s="27" t="s">
        <v>80</v>
      </c>
      <c r="C429" s="36"/>
      <c r="D429" s="36"/>
      <c r="E429" s="42"/>
      <c r="F429" s="42"/>
      <c r="G429" s="34"/>
      <c r="H429" s="42"/>
      <c r="I429" s="318"/>
      <c r="J429" s="396"/>
      <c r="K429" s="318"/>
      <c r="L429" s="318"/>
      <c r="M429" s="396"/>
      <c r="N429" s="318"/>
      <c r="O429" s="318"/>
      <c r="P429" s="36"/>
      <c r="Q429" s="36"/>
      <c r="R429" s="40"/>
      <c r="S429" s="40"/>
      <c r="T429" s="40"/>
      <c r="U429" s="40"/>
      <c r="V429" s="40"/>
      <c r="W429" s="40"/>
      <c r="X429" s="40"/>
      <c r="Y429" s="40"/>
      <c r="Z429" s="40"/>
      <c r="AA429" s="40"/>
      <c r="AB429" s="40"/>
      <c r="AC429" s="40"/>
      <c r="AD429" s="40"/>
      <c r="AE429" s="40"/>
      <c r="AF429" s="40"/>
      <c r="AG429" s="40"/>
      <c r="AH429" s="40"/>
      <c r="AI429" s="40"/>
      <c r="AJ429" s="40"/>
      <c r="AK429" s="40"/>
      <c r="AL429" s="40"/>
      <c r="AM429" s="40"/>
      <c r="AN429" s="40"/>
      <c r="AO429" s="40"/>
      <c r="AP429" s="40"/>
      <c r="AQ429" s="40"/>
      <c r="AR429" s="40"/>
      <c r="AS429" s="40"/>
      <c r="AT429" s="40"/>
      <c r="AU429" s="40"/>
      <c r="AV429" s="40"/>
      <c r="AW429" s="40"/>
      <c r="AX429" s="40"/>
      <c r="AY429" s="40"/>
      <c r="AZ429" s="40"/>
      <c r="BA429" s="40"/>
      <c r="BB429" s="40"/>
      <c r="BC429" s="40"/>
      <c r="BD429" s="40"/>
      <c r="BE429" s="40"/>
      <c r="BF429" s="40"/>
      <c r="BG429" s="40"/>
      <c r="BH429" s="40"/>
      <c r="BI429" s="40"/>
      <c r="BJ429" s="40"/>
      <c r="BK429" s="40"/>
      <c r="BL429" s="40"/>
      <c r="BM429" s="40"/>
      <c r="BN429" s="40"/>
      <c r="BO429" s="40"/>
      <c r="BP429" s="40"/>
      <c r="BQ429" s="40"/>
      <c r="BR429" s="40"/>
      <c r="BS429" s="40"/>
      <c r="BT429" s="40"/>
      <c r="BU429" s="40"/>
      <c r="BV429" s="40"/>
      <c r="BW429" s="40"/>
      <c r="BX429" s="40"/>
      <c r="BY429" s="40"/>
      <c r="BZ429" s="40"/>
      <c r="CA429" s="40"/>
      <c r="CB429" s="40"/>
      <c r="CC429" s="40"/>
      <c r="CD429" s="40"/>
      <c r="CE429" s="40"/>
      <c r="CF429" s="40"/>
      <c r="CG429" s="40"/>
      <c r="CH429" s="40"/>
      <c r="CI429" s="40"/>
      <c r="CJ429" s="40"/>
      <c r="CK429" s="40"/>
      <c r="CL429" s="40"/>
      <c r="CM429" s="40"/>
      <c r="CN429" s="40"/>
      <c r="CO429" s="40"/>
      <c r="CP429" s="40"/>
      <c r="CQ429" s="40"/>
      <c r="CR429" s="40"/>
      <c r="CS429" s="40"/>
      <c r="CT429" s="40"/>
      <c r="CU429" s="40"/>
      <c r="CV429" s="40"/>
      <c r="CW429" s="40"/>
      <c r="CX429" s="40"/>
      <c r="CY429" s="40"/>
      <c r="CZ429" s="40"/>
      <c r="DA429" s="40"/>
      <c r="DB429" s="40"/>
      <c r="DC429" s="40"/>
      <c r="DD429" s="40"/>
      <c r="DE429" s="40"/>
      <c r="DF429" s="40"/>
      <c r="DG429" s="40"/>
      <c r="DH429" s="40"/>
      <c r="DI429" s="40"/>
      <c r="DJ429" s="40"/>
      <c r="DK429" s="40"/>
      <c r="DL429" s="40"/>
      <c r="DM429" s="40"/>
      <c r="DN429" s="40"/>
      <c r="DO429" s="40"/>
      <c r="DP429" s="40"/>
      <c r="DQ429" s="40"/>
      <c r="DR429" s="40"/>
      <c r="DS429" s="40"/>
      <c r="DT429" s="40"/>
      <c r="DU429" s="40"/>
      <c r="DV429" s="40"/>
      <c r="DW429" s="40"/>
      <c r="DX429" s="40"/>
      <c r="DY429" s="40"/>
      <c r="DZ429" s="40"/>
      <c r="EA429" s="40"/>
      <c r="EB429" s="40"/>
      <c r="EC429" s="40"/>
      <c r="ED429" s="40"/>
      <c r="EE429" s="40"/>
      <c r="EF429" s="40"/>
      <c r="EG429" s="40"/>
      <c r="EH429" s="40"/>
      <c r="EI429" s="40"/>
      <c r="EJ429" s="40"/>
      <c r="EK429" s="40"/>
      <c r="EL429" s="40"/>
      <c r="EM429" s="40"/>
      <c r="EN429" s="40"/>
      <c r="EO429" s="40"/>
      <c r="EP429" s="40"/>
      <c r="EQ429" s="40"/>
      <c r="ER429" s="40"/>
      <c r="ES429" s="40"/>
      <c r="ET429" s="40"/>
      <c r="EU429" s="40"/>
      <c r="EV429" s="40"/>
      <c r="EW429" s="40"/>
      <c r="EX429" s="40"/>
      <c r="EY429" s="40"/>
      <c r="EZ429" s="40"/>
      <c r="FA429" s="40"/>
      <c r="FB429" s="40"/>
      <c r="FC429" s="40"/>
      <c r="FD429" s="40"/>
      <c r="FE429" s="40"/>
      <c r="FF429" s="40"/>
      <c r="FG429" s="40"/>
      <c r="FH429" s="40"/>
      <c r="FI429" s="40"/>
      <c r="FJ429" s="40"/>
      <c r="FK429" s="40"/>
      <c r="FL429" s="40"/>
      <c r="FM429" s="40"/>
      <c r="FN429" s="40"/>
      <c r="FO429" s="40"/>
      <c r="FP429" s="40"/>
      <c r="FQ429" s="40"/>
      <c r="FR429" s="40"/>
      <c r="FS429" s="40"/>
      <c r="FT429" s="40"/>
      <c r="FU429" s="40"/>
      <c r="FV429" s="40"/>
      <c r="FW429" s="40"/>
      <c r="FX429" s="40"/>
      <c r="FY429" s="40"/>
      <c r="FZ429" s="40"/>
      <c r="GA429" s="40"/>
      <c r="GB429" s="40"/>
      <c r="GC429" s="40"/>
      <c r="GD429" s="40"/>
      <c r="GE429" s="40"/>
      <c r="GF429" s="40"/>
      <c r="GG429" s="40"/>
      <c r="GH429" s="40"/>
      <c r="GI429" s="40"/>
      <c r="GJ429" s="40"/>
      <c r="GK429" s="40"/>
      <c r="GL429" s="40"/>
      <c r="GM429" s="40"/>
      <c r="GN429" s="40"/>
      <c r="GO429" s="40"/>
      <c r="GP429" s="40"/>
      <c r="GQ429" s="40"/>
      <c r="GR429" s="40"/>
      <c r="GS429" s="40"/>
      <c r="GT429" s="40"/>
      <c r="GU429" s="40"/>
      <c r="GV429" s="40"/>
      <c r="GW429" s="40"/>
      <c r="GX429" s="40"/>
      <c r="GY429" s="40"/>
      <c r="GZ429" s="40"/>
      <c r="HA429" s="40"/>
      <c r="HB429" s="40"/>
      <c r="HC429" s="40"/>
      <c r="HD429" s="40"/>
      <c r="HE429" s="40"/>
      <c r="HF429" s="40"/>
      <c r="HG429" s="40"/>
      <c r="HH429" s="40"/>
      <c r="HI429" s="40"/>
      <c r="HJ429" s="40"/>
      <c r="HK429" s="40"/>
      <c r="HL429" s="40"/>
      <c r="HM429" s="40"/>
      <c r="HN429" s="40"/>
      <c r="HO429" s="40"/>
      <c r="HP429" s="40"/>
      <c r="HQ429" s="40"/>
      <c r="HR429" s="40"/>
      <c r="HS429" s="40"/>
      <c r="HT429" s="40"/>
      <c r="HU429" s="40"/>
      <c r="HV429" s="40"/>
      <c r="HW429" s="40"/>
      <c r="HX429" s="40"/>
      <c r="HY429" s="40"/>
      <c r="HZ429" s="40"/>
      <c r="IA429" s="40"/>
      <c r="IB429" s="40"/>
      <c r="IC429" s="40"/>
      <c r="ID429" s="40"/>
      <c r="IE429" s="40"/>
      <c r="IF429" s="40"/>
      <c r="IG429" s="40"/>
      <c r="IH429" s="40"/>
      <c r="II429" s="40"/>
      <c r="IJ429" s="40"/>
      <c r="IK429" s="40"/>
      <c r="IL429" s="40"/>
      <c r="IM429" s="40"/>
      <c r="IN429" s="40"/>
      <c r="IO429" s="40"/>
      <c r="IP429" s="40"/>
      <c r="IQ429" s="40"/>
      <c r="IR429" s="40"/>
      <c r="IS429" s="40"/>
      <c r="IT429" s="40"/>
      <c r="IU429" s="40"/>
      <c r="IV429" s="40"/>
      <c r="IW429" s="40"/>
    </row>
    <row r="430" spans="1:257" hidden="1">
      <c r="A430" s="41"/>
      <c r="B430" s="34"/>
      <c r="C430" s="36"/>
      <c r="D430" s="36"/>
      <c r="E430" s="42"/>
      <c r="F430" s="42"/>
      <c r="G430" s="34"/>
      <c r="H430" s="42"/>
      <c r="I430" s="318"/>
      <c r="J430" s="396"/>
      <c r="K430" s="318"/>
      <c r="L430" s="318"/>
      <c r="M430" s="396"/>
      <c r="N430" s="318"/>
      <c r="O430" s="318"/>
      <c r="P430" s="36"/>
      <c r="Q430" s="36"/>
      <c r="R430" s="40"/>
      <c r="S430" s="40"/>
      <c r="T430" s="40"/>
      <c r="U430" s="40"/>
      <c r="V430" s="40"/>
      <c r="W430" s="40"/>
      <c r="X430" s="40"/>
      <c r="Y430" s="40"/>
      <c r="Z430" s="40"/>
      <c r="AA430" s="40"/>
      <c r="AB430" s="40"/>
      <c r="AC430" s="40"/>
      <c r="AD430" s="40"/>
      <c r="AE430" s="40"/>
      <c r="AF430" s="40"/>
      <c r="AG430" s="40"/>
      <c r="AH430" s="40"/>
      <c r="AI430" s="40"/>
      <c r="AJ430" s="40"/>
      <c r="AK430" s="40"/>
      <c r="AL430" s="40"/>
      <c r="AM430" s="40"/>
      <c r="AN430" s="40"/>
      <c r="AO430" s="40"/>
      <c r="AP430" s="40"/>
      <c r="AQ430" s="40"/>
      <c r="AR430" s="40"/>
      <c r="AS430" s="40"/>
      <c r="AT430" s="40"/>
      <c r="AU430" s="40"/>
      <c r="AV430" s="40"/>
      <c r="AW430" s="40"/>
      <c r="AX430" s="40"/>
      <c r="AY430" s="40"/>
      <c r="AZ430" s="40"/>
      <c r="BA430" s="40"/>
      <c r="BB430" s="40"/>
      <c r="BC430" s="40"/>
      <c r="BD430" s="40"/>
      <c r="BE430" s="40"/>
      <c r="BF430" s="40"/>
      <c r="BG430" s="40"/>
      <c r="BH430" s="40"/>
      <c r="BI430" s="40"/>
      <c r="BJ430" s="40"/>
      <c r="BK430" s="40"/>
      <c r="BL430" s="40"/>
      <c r="BM430" s="40"/>
      <c r="BN430" s="40"/>
      <c r="BO430" s="40"/>
      <c r="BP430" s="40"/>
      <c r="BQ430" s="40"/>
      <c r="BR430" s="40"/>
      <c r="BS430" s="40"/>
      <c r="BT430" s="40"/>
      <c r="BU430" s="40"/>
      <c r="BV430" s="40"/>
      <c r="BW430" s="40"/>
      <c r="BX430" s="40"/>
      <c r="BY430" s="40"/>
      <c r="BZ430" s="40"/>
      <c r="CA430" s="40"/>
      <c r="CB430" s="40"/>
      <c r="CC430" s="40"/>
      <c r="CD430" s="40"/>
      <c r="CE430" s="40"/>
      <c r="CF430" s="40"/>
      <c r="CG430" s="40"/>
      <c r="CH430" s="40"/>
      <c r="CI430" s="40"/>
      <c r="CJ430" s="40"/>
      <c r="CK430" s="40"/>
      <c r="CL430" s="40"/>
      <c r="CM430" s="40"/>
      <c r="CN430" s="40"/>
      <c r="CO430" s="40"/>
      <c r="CP430" s="40"/>
      <c r="CQ430" s="40"/>
      <c r="CR430" s="40"/>
      <c r="CS430" s="40"/>
      <c r="CT430" s="40"/>
      <c r="CU430" s="40"/>
      <c r="CV430" s="40"/>
      <c r="CW430" s="40"/>
      <c r="CX430" s="40"/>
      <c r="CY430" s="40"/>
      <c r="CZ430" s="40"/>
      <c r="DA430" s="40"/>
      <c r="DB430" s="40"/>
      <c r="DC430" s="40"/>
      <c r="DD430" s="40"/>
      <c r="DE430" s="40"/>
      <c r="DF430" s="40"/>
      <c r="DG430" s="40"/>
      <c r="DH430" s="40"/>
      <c r="DI430" s="40"/>
      <c r="DJ430" s="40"/>
      <c r="DK430" s="40"/>
      <c r="DL430" s="40"/>
      <c r="DM430" s="40"/>
      <c r="DN430" s="40"/>
      <c r="DO430" s="40"/>
      <c r="DP430" s="40"/>
      <c r="DQ430" s="40"/>
      <c r="DR430" s="40"/>
      <c r="DS430" s="40"/>
      <c r="DT430" s="40"/>
      <c r="DU430" s="40"/>
      <c r="DV430" s="40"/>
      <c r="DW430" s="40"/>
      <c r="DX430" s="40"/>
      <c r="DY430" s="40"/>
      <c r="DZ430" s="40"/>
      <c r="EA430" s="40"/>
      <c r="EB430" s="40"/>
      <c r="EC430" s="40"/>
      <c r="ED430" s="40"/>
      <c r="EE430" s="40"/>
      <c r="EF430" s="40"/>
      <c r="EG430" s="40"/>
      <c r="EH430" s="40"/>
      <c r="EI430" s="40"/>
      <c r="EJ430" s="40"/>
      <c r="EK430" s="40"/>
      <c r="EL430" s="40"/>
      <c r="EM430" s="40"/>
      <c r="EN430" s="40"/>
      <c r="EO430" s="40"/>
      <c r="EP430" s="40"/>
      <c r="EQ430" s="40"/>
      <c r="ER430" s="40"/>
      <c r="ES430" s="40"/>
      <c r="ET430" s="40"/>
      <c r="EU430" s="40"/>
      <c r="EV430" s="40"/>
      <c r="EW430" s="40"/>
      <c r="EX430" s="40"/>
      <c r="EY430" s="40"/>
      <c r="EZ430" s="40"/>
      <c r="FA430" s="40"/>
      <c r="FB430" s="40"/>
      <c r="FC430" s="40"/>
      <c r="FD430" s="40"/>
      <c r="FE430" s="40"/>
      <c r="FF430" s="40"/>
      <c r="FG430" s="40"/>
      <c r="FH430" s="40"/>
      <c r="FI430" s="40"/>
      <c r="FJ430" s="40"/>
      <c r="FK430" s="40"/>
      <c r="FL430" s="40"/>
      <c r="FM430" s="40"/>
      <c r="FN430" s="40"/>
      <c r="FO430" s="40"/>
      <c r="FP430" s="40"/>
      <c r="FQ430" s="40"/>
      <c r="FR430" s="40"/>
      <c r="FS430" s="40"/>
      <c r="FT430" s="40"/>
      <c r="FU430" s="40"/>
      <c r="FV430" s="40"/>
      <c r="FW430" s="40"/>
      <c r="FX430" s="40"/>
      <c r="FY430" s="40"/>
      <c r="FZ430" s="40"/>
      <c r="GA430" s="40"/>
      <c r="GB430" s="40"/>
      <c r="GC430" s="40"/>
      <c r="GD430" s="40"/>
      <c r="GE430" s="40"/>
      <c r="GF430" s="40"/>
      <c r="GG430" s="40"/>
      <c r="GH430" s="40"/>
      <c r="GI430" s="40"/>
      <c r="GJ430" s="40"/>
      <c r="GK430" s="40"/>
      <c r="GL430" s="40"/>
      <c r="GM430" s="40"/>
      <c r="GN430" s="40"/>
      <c r="GO430" s="40"/>
      <c r="GP430" s="40"/>
      <c r="GQ430" s="40"/>
      <c r="GR430" s="40"/>
      <c r="GS430" s="40"/>
      <c r="GT430" s="40"/>
      <c r="GU430" s="40"/>
      <c r="GV430" s="40"/>
      <c r="GW430" s="40"/>
      <c r="GX430" s="40"/>
      <c r="GY430" s="40"/>
      <c r="GZ430" s="40"/>
      <c r="HA430" s="40"/>
      <c r="HB430" s="40"/>
      <c r="HC430" s="40"/>
      <c r="HD430" s="40"/>
      <c r="HE430" s="40"/>
      <c r="HF430" s="40"/>
      <c r="HG430" s="40"/>
      <c r="HH430" s="40"/>
      <c r="HI430" s="40"/>
      <c r="HJ430" s="40"/>
      <c r="HK430" s="40"/>
      <c r="HL430" s="40"/>
      <c r="HM430" s="40"/>
      <c r="HN430" s="40"/>
      <c r="HO430" s="40"/>
      <c r="HP430" s="40"/>
      <c r="HQ430" s="40"/>
      <c r="HR430" s="40"/>
      <c r="HS430" s="40"/>
      <c r="HT430" s="40"/>
      <c r="HU430" s="40"/>
      <c r="HV430" s="40"/>
      <c r="HW430" s="40"/>
      <c r="HX430" s="40"/>
      <c r="HY430" s="40"/>
      <c r="HZ430" s="40"/>
      <c r="IA430" s="40"/>
      <c r="IB430" s="40"/>
      <c r="IC430" s="40"/>
      <c r="ID430" s="40"/>
      <c r="IE430" s="40"/>
      <c r="IF430" s="40"/>
      <c r="IG430" s="40"/>
      <c r="IH430" s="40"/>
      <c r="II430" s="40"/>
      <c r="IJ430" s="40"/>
      <c r="IK430" s="40"/>
      <c r="IL430" s="40"/>
      <c r="IM430" s="40"/>
      <c r="IN430" s="40"/>
      <c r="IO430" s="40"/>
      <c r="IP430" s="40"/>
      <c r="IQ430" s="40"/>
      <c r="IR430" s="40"/>
      <c r="IS430" s="40"/>
      <c r="IT430" s="40"/>
      <c r="IU430" s="40"/>
      <c r="IV430" s="40"/>
      <c r="IW430" s="40"/>
    </row>
    <row r="431" spans="1:257" ht="31.5">
      <c r="A431" s="26" t="s">
        <v>189</v>
      </c>
      <c r="B431" s="27" t="s">
        <v>81</v>
      </c>
      <c r="C431" s="36"/>
      <c r="D431" s="36"/>
      <c r="E431" s="42"/>
      <c r="F431" s="42"/>
      <c r="G431" s="34"/>
      <c r="H431" s="42"/>
      <c r="I431" s="318"/>
      <c r="J431" s="396"/>
      <c r="K431" s="318"/>
      <c r="L431" s="318"/>
      <c r="M431" s="396"/>
      <c r="N431" s="318"/>
      <c r="O431" s="318"/>
      <c r="P431" s="36"/>
      <c r="Q431" s="36"/>
      <c r="R431" s="40"/>
      <c r="S431" s="40"/>
      <c r="T431" s="40"/>
      <c r="U431" s="40"/>
      <c r="V431" s="40"/>
      <c r="W431" s="40"/>
      <c r="X431" s="40"/>
      <c r="Y431" s="40"/>
      <c r="Z431" s="40"/>
      <c r="AA431" s="40"/>
      <c r="AB431" s="40"/>
      <c r="AC431" s="40"/>
      <c r="AD431" s="40"/>
      <c r="AE431" s="40"/>
      <c r="AF431" s="40"/>
      <c r="AG431" s="40"/>
      <c r="AH431" s="40"/>
      <c r="AI431" s="40"/>
      <c r="AJ431" s="40"/>
      <c r="AK431" s="40"/>
      <c r="AL431" s="40"/>
      <c r="AM431" s="40"/>
      <c r="AN431" s="40"/>
      <c r="AO431" s="40"/>
      <c r="AP431" s="40"/>
      <c r="AQ431" s="40"/>
      <c r="AR431" s="40"/>
      <c r="AS431" s="40"/>
      <c r="AT431" s="40"/>
      <c r="AU431" s="40"/>
      <c r="AV431" s="40"/>
      <c r="AW431" s="40"/>
      <c r="AX431" s="40"/>
      <c r="AY431" s="40"/>
      <c r="AZ431" s="40"/>
      <c r="BA431" s="40"/>
      <c r="BB431" s="40"/>
      <c r="BC431" s="40"/>
      <c r="BD431" s="40"/>
      <c r="BE431" s="40"/>
      <c r="BF431" s="40"/>
      <c r="BG431" s="40"/>
      <c r="BH431" s="40"/>
      <c r="BI431" s="40"/>
      <c r="BJ431" s="40"/>
      <c r="BK431" s="40"/>
      <c r="BL431" s="40"/>
      <c r="BM431" s="40"/>
      <c r="BN431" s="40"/>
      <c r="BO431" s="40"/>
      <c r="BP431" s="40"/>
      <c r="BQ431" s="40"/>
      <c r="BR431" s="40"/>
      <c r="BS431" s="40"/>
      <c r="BT431" s="40"/>
      <c r="BU431" s="40"/>
      <c r="BV431" s="40"/>
      <c r="BW431" s="40"/>
      <c r="BX431" s="40"/>
      <c r="BY431" s="40"/>
      <c r="BZ431" s="40"/>
      <c r="CA431" s="40"/>
      <c r="CB431" s="40"/>
      <c r="CC431" s="40"/>
      <c r="CD431" s="40"/>
      <c r="CE431" s="40"/>
      <c r="CF431" s="40"/>
      <c r="CG431" s="40"/>
      <c r="CH431" s="40"/>
      <c r="CI431" s="40"/>
      <c r="CJ431" s="40"/>
      <c r="CK431" s="40"/>
      <c r="CL431" s="40"/>
      <c r="CM431" s="40"/>
      <c r="CN431" s="40"/>
      <c r="CO431" s="40"/>
      <c r="CP431" s="40"/>
      <c r="CQ431" s="40"/>
      <c r="CR431" s="40"/>
      <c r="CS431" s="40"/>
      <c r="CT431" s="40"/>
      <c r="CU431" s="40"/>
      <c r="CV431" s="40"/>
      <c r="CW431" s="40"/>
      <c r="CX431" s="40"/>
      <c r="CY431" s="40"/>
      <c r="CZ431" s="40"/>
      <c r="DA431" s="40"/>
      <c r="DB431" s="40"/>
      <c r="DC431" s="40"/>
      <c r="DD431" s="40"/>
      <c r="DE431" s="40"/>
      <c r="DF431" s="40"/>
      <c r="DG431" s="40"/>
      <c r="DH431" s="40"/>
      <c r="DI431" s="40"/>
      <c r="DJ431" s="40"/>
      <c r="DK431" s="40"/>
      <c r="DL431" s="40"/>
      <c r="DM431" s="40"/>
      <c r="DN431" s="40"/>
      <c r="DO431" s="40"/>
      <c r="DP431" s="40"/>
      <c r="DQ431" s="40"/>
      <c r="DR431" s="40"/>
      <c r="DS431" s="40"/>
      <c r="DT431" s="40"/>
      <c r="DU431" s="40"/>
      <c r="DV431" s="40"/>
      <c r="DW431" s="40"/>
      <c r="DX431" s="40"/>
      <c r="DY431" s="40"/>
      <c r="DZ431" s="40"/>
      <c r="EA431" s="40"/>
      <c r="EB431" s="40"/>
      <c r="EC431" s="40"/>
      <c r="ED431" s="40"/>
      <c r="EE431" s="40"/>
      <c r="EF431" s="40"/>
      <c r="EG431" s="40"/>
      <c r="EH431" s="40"/>
      <c r="EI431" s="40"/>
      <c r="EJ431" s="40"/>
      <c r="EK431" s="40"/>
      <c r="EL431" s="40"/>
      <c r="EM431" s="40"/>
      <c r="EN431" s="40"/>
      <c r="EO431" s="40"/>
      <c r="EP431" s="40"/>
      <c r="EQ431" s="40"/>
      <c r="ER431" s="40"/>
      <c r="ES431" s="40"/>
      <c r="ET431" s="40"/>
      <c r="EU431" s="40"/>
      <c r="EV431" s="40"/>
      <c r="EW431" s="40"/>
      <c r="EX431" s="40"/>
      <c r="EY431" s="40"/>
      <c r="EZ431" s="40"/>
      <c r="FA431" s="40"/>
      <c r="FB431" s="40"/>
      <c r="FC431" s="40"/>
      <c r="FD431" s="40"/>
      <c r="FE431" s="40"/>
      <c r="FF431" s="40"/>
      <c r="FG431" s="40"/>
      <c r="FH431" s="40"/>
      <c r="FI431" s="40"/>
      <c r="FJ431" s="40"/>
      <c r="FK431" s="40"/>
      <c r="FL431" s="40"/>
      <c r="FM431" s="40"/>
      <c r="FN431" s="40"/>
      <c r="FO431" s="40"/>
      <c r="FP431" s="40"/>
      <c r="FQ431" s="40"/>
      <c r="FR431" s="40"/>
      <c r="FS431" s="40"/>
      <c r="FT431" s="40"/>
      <c r="FU431" s="40"/>
      <c r="FV431" s="40"/>
      <c r="FW431" s="40"/>
      <c r="FX431" s="40"/>
      <c r="FY431" s="40"/>
      <c r="FZ431" s="40"/>
      <c r="GA431" s="40"/>
      <c r="GB431" s="40"/>
      <c r="GC431" s="40"/>
      <c r="GD431" s="40"/>
      <c r="GE431" s="40"/>
      <c r="GF431" s="40"/>
      <c r="GG431" s="40"/>
      <c r="GH431" s="40"/>
      <c r="GI431" s="40"/>
      <c r="GJ431" s="40"/>
      <c r="GK431" s="40"/>
      <c r="GL431" s="40"/>
      <c r="GM431" s="40"/>
      <c r="GN431" s="40"/>
      <c r="GO431" s="40"/>
      <c r="GP431" s="40"/>
      <c r="GQ431" s="40"/>
      <c r="GR431" s="40"/>
      <c r="GS431" s="40"/>
      <c r="GT431" s="40"/>
      <c r="GU431" s="40"/>
      <c r="GV431" s="40"/>
      <c r="GW431" s="40"/>
      <c r="GX431" s="40"/>
      <c r="GY431" s="40"/>
      <c r="GZ431" s="40"/>
      <c r="HA431" s="40"/>
      <c r="HB431" s="40"/>
      <c r="HC431" s="40"/>
      <c r="HD431" s="40"/>
      <c r="HE431" s="40"/>
      <c r="HF431" s="40"/>
      <c r="HG431" s="40"/>
      <c r="HH431" s="40"/>
      <c r="HI431" s="40"/>
      <c r="HJ431" s="40"/>
      <c r="HK431" s="40"/>
      <c r="HL431" s="40"/>
      <c r="HM431" s="40"/>
      <c r="HN431" s="40"/>
      <c r="HO431" s="40"/>
      <c r="HP431" s="40"/>
      <c r="HQ431" s="40"/>
      <c r="HR431" s="40"/>
      <c r="HS431" s="40"/>
      <c r="HT431" s="40"/>
      <c r="HU431" s="40"/>
      <c r="HV431" s="40"/>
      <c r="HW431" s="40"/>
      <c r="HX431" s="40"/>
      <c r="HY431" s="40"/>
      <c r="HZ431" s="40"/>
      <c r="IA431" s="40"/>
      <c r="IB431" s="40"/>
      <c r="IC431" s="40"/>
      <c r="ID431" s="40"/>
      <c r="IE431" s="40"/>
      <c r="IF431" s="40"/>
      <c r="IG431" s="40"/>
      <c r="IH431" s="40"/>
      <c r="II431" s="40"/>
      <c r="IJ431" s="40"/>
      <c r="IK431" s="40"/>
      <c r="IL431" s="40"/>
      <c r="IM431" s="40"/>
      <c r="IN431" s="40"/>
      <c r="IO431" s="40"/>
      <c r="IP431" s="40"/>
      <c r="IQ431" s="40"/>
      <c r="IR431" s="40"/>
      <c r="IS431" s="40"/>
      <c r="IT431" s="40"/>
      <c r="IU431" s="40"/>
      <c r="IV431" s="40"/>
      <c r="IW431" s="40"/>
    </row>
    <row r="432" spans="1:257" hidden="1">
      <c r="A432" s="41"/>
      <c r="B432" s="34"/>
      <c r="C432" s="36"/>
      <c r="D432" s="36"/>
      <c r="E432" s="42"/>
      <c r="F432" s="42"/>
      <c r="G432" s="34"/>
      <c r="H432" s="42"/>
      <c r="I432" s="318"/>
      <c r="J432" s="396"/>
      <c r="K432" s="318"/>
      <c r="L432" s="318"/>
      <c r="M432" s="396"/>
      <c r="N432" s="318"/>
      <c r="O432" s="318"/>
      <c r="P432" s="36"/>
      <c r="Q432" s="36"/>
      <c r="R432" s="40"/>
      <c r="S432" s="40"/>
      <c r="T432" s="40"/>
      <c r="U432" s="40"/>
      <c r="V432" s="40"/>
      <c r="W432" s="40"/>
      <c r="X432" s="40"/>
      <c r="Y432" s="40"/>
      <c r="Z432" s="40"/>
      <c r="AA432" s="40"/>
      <c r="AB432" s="40"/>
      <c r="AC432" s="40"/>
      <c r="AD432" s="40"/>
      <c r="AE432" s="40"/>
      <c r="AF432" s="40"/>
      <c r="AG432" s="40"/>
      <c r="AH432" s="40"/>
      <c r="AI432" s="40"/>
      <c r="AJ432" s="40"/>
      <c r="AK432" s="40"/>
      <c r="AL432" s="40"/>
      <c r="AM432" s="40"/>
      <c r="AN432" s="40"/>
      <c r="AO432" s="40"/>
      <c r="AP432" s="40"/>
      <c r="AQ432" s="40"/>
      <c r="AR432" s="40"/>
      <c r="AS432" s="40"/>
      <c r="AT432" s="40"/>
      <c r="AU432" s="40"/>
      <c r="AV432" s="40"/>
      <c r="AW432" s="40"/>
      <c r="AX432" s="40"/>
      <c r="AY432" s="40"/>
      <c r="AZ432" s="40"/>
      <c r="BA432" s="40"/>
      <c r="BB432" s="40"/>
      <c r="BC432" s="40"/>
      <c r="BD432" s="40"/>
      <c r="BE432" s="40"/>
      <c r="BF432" s="40"/>
      <c r="BG432" s="40"/>
      <c r="BH432" s="40"/>
      <c r="BI432" s="40"/>
      <c r="BJ432" s="40"/>
      <c r="BK432" s="40"/>
      <c r="BL432" s="40"/>
      <c r="BM432" s="40"/>
      <c r="BN432" s="40"/>
      <c r="BO432" s="40"/>
      <c r="BP432" s="40"/>
      <c r="BQ432" s="40"/>
      <c r="BR432" s="40"/>
      <c r="BS432" s="40"/>
      <c r="BT432" s="40"/>
      <c r="BU432" s="40"/>
      <c r="BV432" s="40"/>
      <c r="BW432" s="40"/>
      <c r="BX432" s="40"/>
      <c r="BY432" s="40"/>
      <c r="BZ432" s="40"/>
      <c r="CA432" s="40"/>
      <c r="CB432" s="40"/>
      <c r="CC432" s="40"/>
      <c r="CD432" s="40"/>
      <c r="CE432" s="40"/>
      <c r="CF432" s="40"/>
      <c r="CG432" s="40"/>
      <c r="CH432" s="40"/>
      <c r="CI432" s="40"/>
      <c r="CJ432" s="40"/>
      <c r="CK432" s="40"/>
      <c r="CL432" s="40"/>
      <c r="CM432" s="40"/>
      <c r="CN432" s="40"/>
      <c r="CO432" s="40"/>
      <c r="CP432" s="40"/>
      <c r="CQ432" s="40"/>
      <c r="CR432" s="40"/>
      <c r="CS432" s="40"/>
      <c r="CT432" s="40"/>
      <c r="CU432" s="40"/>
      <c r="CV432" s="40"/>
      <c r="CW432" s="40"/>
      <c r="CX432" s="40"/>
      <c r="CY432" s="40"/>
      <c r="CZ432" s="40"/>
      <c r="DA432" s="40"/>
      <c r="DB432" s="40"/>
      <c r="DC432" s="40"/>
      <c r="DD432" s="40"/>
      <c r="DE432" s="40"/>
      <c r="DF432" s="40"/>
      <c r="DG432" s="40"/>
      <c r="DH432" s="40"/>
      <c r="DI432" s="40"/>
      <c r="DJ432" s="40"/>
      <c r="DK432" s="40"/>
      <c r="DL432" s="40"/>
      <c r="DM432" s="40"/>
      <c r="DN432" s="40"/>
      <c r="DO432" s="40"/>
      <c r="DP432" s="40"/>
      <c r="DQ432" s="40"/>
      <c r="DR432" s="40"/>
      <c r="DS432" s="40"/>
      <c r="DT432" s="40"/>
      <c r="DU432" s="40"/>
      <c r="DV432" s="40"/>
      <c r="DW432" s="40"/>
      <c r="DX432" s="40"/>
      <c r="DY432" s="40"/>
      <c r="DZ432" s="40"/>
      <c r="EA432" s="40"/>
      <c r="EB432" s="40"/>
      <c r="EC432" s="40"/>
      <c r="ED432" s="40"/>
      <c r="EE432" s="40"/>
      <c r="EF432" s="40"/>
      <c r="EG432" s="40"/>
      <c r="EH432" s="40"/>
      <c r="EI432" s="40"/>
      <c r="EJ432" s="40"/>
      <c r="EK432" s="40"/>
      <c r="EL432" s="40"/>
      <c r="EM432" s="40"/>
      <c r="EN432" s="40"/>
      <c r="EO432" s="40"/>
      <c r="EP432" s="40"/>
      <c r="EQ432" s="40"/>
      <c r="ER432" s="40"/>
      <c r="ES432" s="40"/>
      <c r="ET432" s="40"/>
      <c r="EU432" s="40"/>
      <c r="EV432" s="40"/>
      <c r="EW432" s="40"/>
      <c r="EX432" s="40"/>
      <c r="EY432" s="40"/>
      <c r="EZ432" s="40"/>
      <c r="FA432" s="40"/>
      <c r="FB432" s="40"/>
      <c r="FC432" s="40"/>
      <c r="FD432" s="40"/>
      <c r="FE432" s="40"/>
      <c r="FF432" s="40"/>
      <c r="FG432" s="40"/>
      <c r="FH432" s="40"/>
      <c r="FI432" s="40"/>
      <c r="FJ432" s="40"/>
      <c r="FK432" s="40"/>
      <c r="FL432" s="40"/>
      <c r="FM432" s="40"/>
      <c r="FN432" s="40"/>
      <c r="FO432" s="40"/>
      <c r="FP432" s="40"/>
      <c r="FQ432" s="40"/>
      <c r="FR432" s="40"/>
      <c r="FS432" s="40"/>
      <c r="FT432" s="40"/>
      <c r="FU432" s="40"/>
      <c r="FV432" s="40"/>
      <c r="FW432" s="40"/>
      <c r="FX432" s="40"/>
      <c r="FY432" s="40"/>
      <c r="FZ432" s="40"/>
      <c r="GA432" s="40"/>
      <c r="GB432" s="40"/>
      <c r="GC432" s="40"/>
      <c r="GD432" s="40"/>
      <c r="GE432" s="40"/>
      <c r="GF432" s="40"/>
      <c r="GG432" s="40"/>
      <c r="GH432" s="40"/>
      <c r="GI432" s="40"/>
      <c r="GJ432" s="40"/>
      <c r="GK432" s="40"/>
      <c r="GL432" s="40"/>
      <c r="GM432" s="40"/>
      <c r="GN432" s="40"/>
      <c r="GO432" s="40"/>
      <c r="GP432" s="40"/>
      <c r="GQ432" s="40"/>
      <c r="GR432" s="40"/>
      <c r="GS432" s="40"/>
      <c r="GT432" s="40"/>
      <c r="GU432" s="40"/>
      <c r="GV432" s="40"/>
      <c r="GW432" s="40"/>
      <c r="GX432" s="40"/>
      <c r="GY432" s="40"/>
      <c r="GZ432" s="40"/>
      <c r="HA432" s="40"/>
      <c r="HB432" s="40"/>
      <c r="HC432" s="40"/>
      <c r="HD432" s="40"/>
      <c r="HE432" s="40"/>
      <c r="HF432" s="40"/>
      <c r="HG432" s="40"/>
      <c r="HH432" s="40"/>
      <c r="HI432" s="40"/>
      <c r="HJ432" s="40"/>
      <c r="HK432" s="40"/>
      <c r="HL432" s="40"/>
      <c r="HM432" s="40"/>
      <c r="HN432" s="40"/>
      <c r="HO432" s="40"/>
      <c r="HP432" s="40"/>
      <c r="HQ432" s="40"/>
      <c r="HR432" s="40"/>
      <c r="HS432" s="40"/>
      <c r="HT432" s="40"/>
      <c r="HU432" s="40"/>
      <c r="HV432" s="40"/>
      <c r="HW432" s="40"/>
      <c r="HX432" s="40"/>
      <c r="HY432" s="40"/>
      <c r="HZ432" s="40"/>
      <c r="IA432" s="40"/>
      <c r="IB432" s="40"/>
      <c r="IC432" s="40"/>
      <c r="ID432" s="40"/>
      <c r="IE432" s="40"/>
      <c r="IF432" s="40"/>
      <c r="IG432" s="40"/>
      <c r="IH432" s="40"/>
      <c r="II432" s="40"/>
      <c r="IJ432" s="40"/>
      <c r="IK432" s="40"/>
      <c r="IL432" s="40"/>
      <c r="IM432" s="40"/>
      <c r="IN432" s="40"/>
      <c r="IO432" s="40"/>
      <c r="IP432" s="40"/>
      <c r="IQ432" s="40"/>
      <c r="IR432" s="40"/>
      <c r="IS432" s="40"/>
      <c r="IT432" s="40"/>
      <c r="IU432" s="40"/>
      <c r="IV432" s="40"/>
      <c r="IW432" s="40"/>
    </row>
    <row r="433" spans="1:257" ht="47.25">
      <c r="A433" s="20" t="s">
        <v>87</v>
      </c>
      <c r="B433" s="29" t="s">
        <v>244</v>
      </c>
      <c r="C433" s="36"/>
      <c r="D433" s="36"/>
      <c r="E433" s="42"/>
      <c r="F433" s="42"/>
      <c r="G433" s="34"/>
      <c r="H433" s="42"/>
      <c r="I433" s="318"/>
      <c r="J433" s="396"/>
      <c r="K433" s="318"/>
      <c r="L433" s="318"/>
      <c r="M433" s="396"/>
      <c r="N433" s="318"/>
      <c r="O433" s="318"/>
      <c r="P433" s="36"/>
      <c r="Q433" s="36"/>
      <c r="R433" s="40"/>
      <c r="S433" s="40"/>
      <c r="T433" s="40"/>
      <c r="U433" s="40"/>
      <c r="V433" s="40"/>
      <c r="W433" s="40"/>
      <c r="X433" s="40"/>
      <c r="Y433" s="40"/>
      <c r="Z433" s="40"/>
      <c r="AA433" s="40"/>
      <c r="AB433" s="40"/>
      <c r="AC433" s="40"/>
      <c r="AD433" s="40"/>
      <c r="AE433" s="40"/>
      <c r="AF433" s="40"/>
      <c r="AG433" s="40"/>
      <c r="AH433" s="40"/>
      <c r="AI433" s="40"/>
      <c r="AJ433" s="40"/>
      <c r="AK433" s="40"/>
      <c r="AL433" s="40"/>
      <c r="AM433" s="40"/>
      <c r="AN433" s="40"/>
      <c r="AO433" s="40"/>
      <c r="AP433" s="40"/>
      <c r="AQ433" s="40"/>
      <c r="AR433" s="40"/>
      <c r="AS433" s="40"/>
      <c r="AT433" s="40"/>
      <c r="AU433" s="40"/>
      <c r="AV433" s="40"/>
      <c r="AW433" s="40"/>
      <c r="AX433" s="40"/>
      <c r="AY433" s="40"/>
      <c r="AZ433" s="40"/>
      <c r="BA433" s="40"/>
      <c r="BB433" s="40"/>
      <c r="BC433" s="40"/>
      <c r="BD433" s="40"/>
      <c r="BE433" s="40"/>
      <c r="BF433" s="40"/>
      <c r="BG433" s="40"/>
      <c r="BH433" s="40"/>
      <c r="BI433" s="40"/>
      <c r="BJ433" s="40"/>
      <c r="BK433" s="40"/>
      <c r="BL433" s="40"/>
      <c r="BM433" s="40"/>
      <c r="BN433" s="40"/>
      <c r="BO433" s="40"/>
      <c r="BP433" s="40"/>
      <c r="BQ433" s="40"/>
      <c r="BR433" s="40"/>
      <c r="BS433" s="40"/>
      <c r="BT433" s="40"/>
      <c r="BU433" s="40"/>
      <c r="BV433" s="40"/>
      <c r="BW433" s="40"/>
      <c r="BX433" s="40"/>
      <c r="BY433" s="40"/>
      <c r="BZ433" s="40"/>
      <c r="CA433" s="40"/>
      <c r="CB433" s="40"/>
      <c r="CC433" s="40"/>
      <c r="CD433" s="40"/>
      <c r="CE433" s="40"/>
      <c r="CF433" s="40"/>
      <c r="CG433" s="40"/>
      <c r="CH433" s="40"/>
      <c r="CI433" s="40"/>
      <c r="CJ433" s="40"/>
      <c r="CK433" s="40"/>
      <c r="CL433" s="40"/>
      <c r="CM433" s="40"/>
      <c r="CN433" s="40"/>
      <c r="CO433" s="40"/>
      <c r="CP433" s="40"/>
      <c r="CQ433" s="40"/>
      <c r="CR433" s="40"/>
      <c r="CS433" s="40"/>
      <c r="CT433" s="40"/>
      <c r="CU433" s="40"/>
      <c r="CV433" s="40"/>
      <c r="CW433" s="40"/>
      <c r="CX433" s="40"/>
      <c r="CY433" s="40"/>
      <c r="CZ433" s="40"/>
      <c r="DA433" s="40"/>
      <c r="DB433" s="40"/>
      <c r="DC433" s="40"/>
      <c r="DD433" s="40"/>
      <c r="DE433" s="40"/>
      <c r="DF433" s="40"/>
      <c r="DG433" s="40"/>
      <c r="DH433" s="40"/>
      <c r="DI433" s="40"/>
      <c r="DJ433" s="40"/>
      <c r="DK433" s="40"/>
      <c r="DL433" s="40"/>
      <c r="DM433" s="40"/>
      <c r="DN433" s="40"/>
      <c r="DO433" s="40"/>
      <c r="DP433" s="40"/>
      <c r="DQ433" s="40"/>
      <c r="DR433" s="40"/>
      <c r="DS433" s="40"/>
      <c r="DT433" s="40"/>
      <c r="DU433" s="40"/>
      <c r="DV433" s="40"/>
      <c r="DW433" s="40"/>
      <c r="DX433" s="40"/>
      <c r="DY433" s="40"/>
      <c r="DZ433" s="40"/>
      <c r="EA433" s="40"/>
      <c r="EB433" s="40"/>
      <c r="EC433" s="40"/>
      <c r="ED433" s="40"/>
      <c r="EE433" s="40"/>
      <c r="EF433" s="40"/>
      <c r="EG433" s="40"/>
      <c r="EH433" s="40"/>
      <c r="EI433" s="40"/>
      <c r="EJ433" s="40"/>
      <c r="EK433" s="40"/>
      <c r="EL433" s="40"/>
      <c r="EM433" s="40"/>
      <c r="EN433" s="40"/>
      <c r="EO433" s="40"/>
      <c r="EP433" s="40"/>
      <c r="EQ433" s="40"/>
      <c r="ER433" s="40"/>
      <c r="ES433" s="40"/>
      <c r="ET433" s="40"/>
      <c r="EU433" s="40"/>
      <c r="EV433" s="40"/>
      <c r="EW433" s="40"/>
      <c r="EX433" s="40"/>
      <c r="EY433" s="40"/>
      <c r="EZ433" s="40"/>
      <c r="FA433" s="40"/>
      <c r="FB433" s="40"/>
      <c r="FC433" s="40"/>
      <c r="FD433" s="40"/>
      <c r="FE433" s="40"/>
      <c r="FF433" s="40"/>
      <c r="FG433" s="40"/>
      <c r="FH433" s="40"/>
      <c r="FI433" s="40"/>
      <c r="FJ433" s="40"/>
      <c r="FK433" s="40"/>
      <c r="FL433" s="40"/>
      <c r="FM433" s="40"/>
      <c r="FN433" s="40"/>
      <c r="FO433" s="40"/>
      <c r="FP433" s="40"/>
      <c r="FQ433" s="40"/>
      <c r="FR433" s="40"/>
      <c r="FS433" s="40"/>
      <c r="FT433" s="40"/>
      <c r="FU433" s="40"/>
      <c r="FV433" s="40"/>
      <c r="FW433" s="40"/>
      <c r="FX433" s="40"/>
      <c r="FY433" s="40"/>
      <c r="FZ433" s="40"/>
      <c r="GA433" s="40"/>
      <c r="GB433" s="40"/>
      <c r="GC433" s="40"/>
      <c r="GD433" s="40"/>
      <c r="GE433" s="40"/>
      <c r="GF433" s="40"/>
      <c r="GG433" s="40"/>
      <c r="GH433" s="40"/>
      <c r="GI433" s="40"/>
      <c r="GJ433" s="40"/>
      <c r="GK433" s="40"/>
      <c r="GL433" s="40"/>
      <c r="GM433" s="40"/>
      <c r="GN433" s="40"/>
      <c r="GO433" s="40"/>
      <c r="GP433" s="40"/>
      <c r="GQ433" s="40"/>
      <c r="GR433" s="40"/>
      <c r="GS433" s="40"/>
      <c r="GT433" s="40"/>
      <c r="GU433" s="40"/>
      <c r="GV433" s="40"/>
      <c r="GW433" s="40"/>
      <c r="GX433" s="40"/>
      <c r="GY433" s="40"/>
      <c r="GZ433" s="40"/>
      <c r="HA433" s="40"/>
      <c r="HB433" s="40"/>
      <c r="HC433" s="40"/>
      <c r="HD433" s="40"/>
      <c r="HE433" s="40"/>
      <c r="HF433" s="40"/>
      <c r="HG433" s="40"/>
      <c r="HH433" s="40"/>
      <c r="HI433" s="40"/>
      <c r="HJ433" s="40"/>
      <c r="HK433" s="40"/>
      <c r="HL433" s="40"/>
      <c r="HM433" s="40"/>
      <c r="HN433" s="40"/>
      <c r="HO433" s="40"/>
      <c r="HP433" s="40"/>
      <c r="HQ433" s="40"/>
      <c r="HR433" s="40"/>
      <c r="HS433" s="40"/>
      <c r="HT433" s="40"/>
      <c r="HU433" s="40"/>
      <c r="HV433" s="40"/>
      <c r="HW433" s="40"/>
      <c r="HX433" s="40"/>
      <c r="HY433" s="40"/>
      <c r="HZ433" s="40"/>
      <c r="IA433" s="40"/>
      <c r="IB433" s="40"/>
      <c r="IC433" s="40"/>
      <c r="ID433" s="40"/>
      <c r="IE433" s="40"/>
      <c r="IF433" s="40"/>
      <c r="IG433" s="40"/>
      <c r="IH433" s="40"/>
      <c r="II433" s="40"/>
      <c r="IJ433" s="40"/>
      <c r="IK433" s="40"/>
      <c r="IL433" s="40"/>
      <c r="IM433" s="40"/>
      <c r="IN433" s="40"/>
      <c r="IO433" s="40"/>
      <c r="IP433" s="40"/>
      <c r="IQ433" s="40"/>
      <c r="IR433" s="40"/>
      <c r="IS433" s="40"/>
      <c r="IT433" s="40"/>
      <c r="IU433" s="40"/>
      <c r="IV433" s="40"/>
      <c r="IW433" s="40"/>
    </row>
    <row r="434" spans="1:257" ht="47.25">
      <c r="A434" s="26" t="s">
        <v>186</v>
      </c>
      <c r="B434" s="27" t="s">
        <v>77</v>
      </c>
      <c r="C434" s="36"/>
      <c r="D434" s="36"/>
      <c r="E434" s="42"/>
      <c r="F434" s="42"/>
      <c r="G434" s="34"/>
      <c r="H434" s="42"/>
      <c r="I434" s="318"/>
      <c r="J434" s="396"/>
      <c r="K434" s="318"/>
      <c r="L434" s="318"/>
      <c r="M434" s="396"/>
      <c r="N434" s="318"/>
      <c r="O434" s="318"/>
      <c r="P434" s="36"/>
      <c r="Q434" s="36"/>
    </row>
    <row r="435" spans="1:257" ht="57.75" customHeight="1">
      <c r="A435" s="1">
        <v>1</v>
      </c>
      <c r="B435" s="35" t="s">
        <v>245</v>
      </c>
      <c r="C435" s="36" t="s">
        <v>25</v>
      </c>
      <c r="D435" s="44"/>
      <c r="E435" s="37"/>
      <c r="F435" s="37"/>
      <c r="G435" s="1"/>
      <c r="H435" s="1" t="s">
        <v>286</v>
      </c>
      <c r="I435" s="39">
        <v>14500</v>
      </c>
      <c r="J435" s="394">
        <v>14500</v>
      </c>
      <c r="K435" s="318">
        <v>800</v>
      </c>
      <c r="L435" s="318">
        <v>800</v>
      </c>
      <c r="M435" s="396">
        <v>13700</v>
      </c>
      <c r="N435" s="318"/>
      <c r="O435" s="318"/>
      <c r="P435" s="36"/>
      <c r="Q435" s="36" t="s">
        <v>299</v>
      </c>
      <c r="T435" s="23">
        <f>17500</f>
        <v>17500</v>
      </c>
      <c r="U435" s="28">
        <f>T435-M435</f>
        <v>3800</v>
      </c>
    </row>
    <row r="436" spans="1:257" s="40" customFormat="1" ht="54" customHeight="1">
      <c r="A436" s="41">
        <v>2</v>
      </c>
      <c r="B436" s="34" t="s">
        <v>545</v>
      </c>
      <c r="C436" s="36"/>
      <c r="D436" s="36"/>
      <c r="E436" s="42"/>
      <c r="F436" s="42"/>
      <c r="G436" s="34"/>
      <c r="H436" s="42"/>
      <c r="I436" s="318">
        <v>32402</v>
      </c>
      <c r="J436" s="396">
        <v>32402</v>
      </c>
      <c r="K436" s="318"/>
      <c r="L436" s="318"/>
      <c r="M436" s="396">
        <v>3800</v>
      </c>
      <c r="N436" s="318"/>
      <c r="O436" s="318"/>
      <c r="P436" s="36"/>
      <c r="Q436" s="36" t="s">
        <v>538</v>
      </c>
    </row>
    <row r="437" spans="1:257" ht="31.5">
      <c r="A437" s="26" t="s">
        <v>187</v>
      </c>
      <c r="B437" s="27" t="s">
        <v>78</v>
      </c>
      <c r="C437" s="36"/>
      <c r="D437" s="36"/>
      <c r="E437" s="42"/>
      <c r="F437" s="42"/>
      <c r="G437" s="34"/>
      <c r="H437" s="42"/>
      <c r="I437" s="318"/>
      <c r="J437" s="396"/>
      <c r="K437" s="318"/>
      <c r="L437" s="318"/>
      <c r="M437" s="396"/>
      <c r="N437" s="318"/>
      <c r="O437" s="318"/>
      <c r="P437" s="36"/>
      <c r="Q437" s="36"/>
    </row>
    <row r="438" spans="1:257" ht="47.25">
      <c r="A438" s="26" t="s">
        <v>60</v>
      </c>
      <c r="B438" s="27" t="s">
        <v>79</v>
      </c>
      <c r="C438" s="36"/>
      <c r="D438" s="36"/>
      <c r="E438" s="42"/>
      <c r="F438" s="42"/>
      <c r="G438" s="34"/>
      <c r="H438" s="42"/>
      <c r="I438" s="318"/>
      <c r="J438" s="396"/>
      <c r="K438" s="318"/>
      <c r="L438" s="318"/>
      <c r="M438" s="396"/>
      <c r="N438" s="318"/>
      <c r="O438" s="318"/>
      <c r="P438" s="36"/>
      <c r="Q438" s="36"/>
    </row>
    <row r="439" spans="1:257" hidden="1">
      <c r="A439" s="1"/>
      <c r="B439" s="35"/>
      <c r="C439" s="36"/>
      <c r="D439" s="36"/>
      <c r="E439" s="42"/>
      <c r="F439" s="42"/>
      <c r="G439" s="34"/>
      <c r="H439" s="42"/>
      <c r="I439" s="318"/>
      <c r="J439" s="396"/>
      <c r="K439" s="318"/>
      <c r="L439" s="318"/>
      <c r="M439" s="396"/>
      <c r="N439" s="318"/>
      <c r="O439" s="318"/>
      <c r="P439" s="36"/>
      <c r="Q439" s="36"/>
    </row>
    <row r="440" spans="1:257" ht="31.5">
      <c r="A440" s="26" t="s">
        <v>61</v>
      </c>
      <c r="B440" s="27" t="s">
        <v>80</v>
      </c>
      <c r="C440" s="36"/>
      <c r="D440" s="36"/>
      <c r="E440" s="42"/>
      <c r="F440" s="42"/>
      <c r="G440" s="34"/>
      <c r="H440" s="42"/>
      <c r="I440" s="318"/>
      <c r="J440" s="396"/>
      <c r="K440" s="318"/>
      <c r="L440" s="318"/>
      <c r="M440" s="396"/>
      <c r="N440" s="318"/>
      <c r="O440" s="318"/>
      <c r="P440" s="36"/>
      <c r="Q440" s="36"/>
    </row>
    <row r="441" spans="1:257" hidden="1">
      <c r="A441" s="41"/>
      <c r="B441" s="34"/>
      <c r="C441" s="36"/>
      <c r="D441" s="36"/>
      <c r="E441" s="42"/>
      <c r="F441" s="42"/>
      <c r="G441" s="34"/>
      <c r="H441" s="42"/>
      <c r="I441" s="318"/>
      <c r="J441" s="396"/>
      <c r="K441" s="318"/>
      <c r="L441" s="318"/>
      <c r="M441" s="396"/>
      <c r="N441" s="318"/>
      <c r="O441" s="318"/>
      <c r="P441" s="36"/>
      <c r="Q441" s="36"/>
    </row>
    <row r="442" spans="1:257" ht="31.5">
      <c r="A442" s="26" t="s">
        <v>189</v>
      </c>
      <c r="B442" s="27" t="s">
        <v>81</v>
      </c>
      <c r="C442" s="36"/>
      <c r="D442" s="36"/>
      <c r="E442" s="42"/>
      <c r="F442" s="42"/>
      <c r="G442" s="34"/>
      <c r="H442" s="42"/>
      <c r="I442" s="318"/>
      <c r="J442" s="396"/>
      <c r="K442" s="318"/>
      <c r="L442" s="318"/>
      <c r="M442" s="396"/>
      <c r="N442" s="318"/>
      <c r="O442" s="318"/>
      <c r="P442" s="36"/>
      <c r="Q442" s="36"/>
    </row>
    <row r="443" spans="1:257">
      <c r="A443" s="41"/>
      <c r="B443" s="34"/>
      <c r="C443" s="36"/>
      <c r="D443" s="36"/>
      <c r="E443" s="42"/>
      <c r="F443" s="42"/>
      <c r="G443" s="34"/>
      <c r="H443" s="42"/>
      <c r="I443" s="318"/>
      <c r="J443" s="396"/>
      <c r="K443" s="318"/>
      <c r="L443" s="318"/>
      <c r="M443" s="396"/>
      <c r="N443" s="318"/>
      <c r="O443" s="318"/>
      <c r="P443" s="36"/>
      <c r="Q443" s="36"/>
    </row>
    <row r="445" spans="1:257">
      <c r="B445" s="23" t="s">
        <v>59</v>
      </c>
    </row>
  </sheetData>
  <autoFilter ref="A12:P443"/>
  <mergeCells count="27">
    <mergeCell ref="M7:M11"/>
    <mergeCell ref="N7:O7"/>
    <mergeCell ref="I8:I11"/>
    <mergeCell ref="J8:J11"/>
    <mergeCell ref="N8:N11"/>
    <mergeCell ref="O8:O11"/>
    <mergeCell ref="F7:F11"/>
    <mergeCell ref="H7:H11"/>
    <mergeCell ref="I7:J7"/>
    <mergeCell ref="K7:K11"/>
    <mergeCell ref="L7:L11"/>
    <mergeCell ref="Q5:Q11"/>
    <mergeCell ref="A1:P1"/>
    <mergeCell ref="A2:P2"/>
    <mergeCell ref="A3:P3"/>
    <mergeCell ref="A4:P4"/>
    <mergeCell ref="A5:A11"/>
    <mergeCell ref="B5:B11"/>
    <mergeCell ref="C5:C11"/>
    <mergeCell ref="D5:D11"/>
    <mergeCell ref="E5:F6"/>
    <mergeCell ref="G5:G11"/>
    <mergeCell ref="H5:J6"/>
    <mergeCell ref="K5:L6"/>
    <mergeCell ref="M5:O6"/>
    <mergeCell ref="P5:P11"/>
    <mergeCell ref="E7:E11"/>
  </mergeCells>
  <phoneticPr fontId="7" type="noConversion"/>
  <pageMargins left="0.30866141732283497" right="0.20866141699999999" top="0.44803149606299197" bottom="0.24803149599999999" header="0.31496062992126" footer="0.31496062992126"/>
  <pageSetup paperSize="9" scale="63" firstPageNumber="4" fitToHeight="0" orientation="landscape" useFirstPageNumber="1" r:id="rId1"/>
  <headerFooter>
    <oddHeader>&amp;C&amp;P</oddHeader>
  </headerFooter>
  <ignoredErrors>
    <ignoredError sqref="A16:A17"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X247"/>
  <sheetViews>
    <sheetView showZeros="0" view="pageBreakPreview" zoomScale="55" zoomScaleNormal="60" zoomScaleSheetLayoutView="55" workbookViewId="0">
      <selection activeCell="AF21" sqref="AF21"/>
    </sheetView>
  </sheetViews>
  <sheetFormatPr defaultColWidth="9.140625" defaultRowHeight="15.75"/>
  <cols>
    <col min="1" max="1" width="8.140625" style="53" customWidth="1"/>
    <col min="2" max="2" width="36.85546875" style="23" customWidth="1"/>
    <col min="3" max="3" width="9.85546875" style="53" customWidth="1"/>
    <col min="4" max="4" width="13.140625" style="359" customWidth="1"/>
    <col min="5" max="6" width="9.140625" style="23" customWidth="1"/>
    <col min="7" max="7" width="47.140625" style="54" customWidth="1"/>
    <col min="8" max="8" width="12.140625" style="23" customWidth="1"/>
    <col min="9" max="9" width="16.42578125" style="23" customWidth="1"/>
    <col min="10" max="10" width="16.85546875" style="23" customWidth="1"/>
    <col min="11" max="12" width="13" style="23" customWidth="1"/>
    <col min="13" max="13" width="15.28515625" style="23" customWidth="1"/>
    <col min="14" max="15" width="9.140625" style="23"/>
    <col min="16" max="16" width="14.42578125" style="359" customWidth="1"/>
    <col min="17" max="18" width="14.42578125" style="54" hidden="1" customWidth="1"/>
    <col min="19" max="19" width="0" style="23" hidden="1" customWidth="1"/>
    <col min="20" max="20" width="13.85546875" style="23" hidden="1" customWidth="1"/>
    <col min="21" max="21" width="13.85546875" style="342" hidden="1" customWidth="1"/>
    <col min="22" max="22" width="12.5703125" style="23" bestFit="1" customWidth="1"/>
    <col min="23" max="23" width="13.85546875" style="23" customWidth="1"/>
    <col min="24" max="16384" width="9.140625" style="23"/>
  </cols>
  <sheetData>
    <row r="1" spans="1:24" s="22" customFormat="1">
      <c r="A1" s="423" t="s">
        <v>2494</v>
      </c>
      <c r="B1" s="423"/>
      <c r="C1" s="423"/>
      <c r="D1" s="423"/>
      <c r="E1" s="423"/>
      <c r="F1" s="423"/>
      <c r="G1" s="423"/>
      <c r="H1" s="423"/>
      <c r="I1" s="423"/>
      <c r="J1" s="423"/>
      <c r="K1" s="423"/>
      <c r="L1" s="423"/>
      <c r="M1" s="423"/>
      <c r="N1" s="423"/>
      <c r="O1" s="423"/>
      <c r="P1" s="423"/>
      <c r="Q1" s="325"/>
      <c r="R1" s="325"/>
      <c r="U1" s="341"/>
    </row>
    <row r="2" spans="1:24" ht="33" customHeight="1">
      <c r="A2" s="424" t="s">
        <v>82</v>
      </c>
      <c r="B2" s="425"/>
      <c r="C2" s="425"/>
      <c r="D2" s="425"/>
      <c r="E2" s="425"/>
      <c r="F2" s="425"/>
      <c r="G2" s="425"/>
      <c r="H2" s="425"/>
      <c r="I2" s="425"/>
      <c r="J2" s="425"/>
      <c r="K2" s="425"/>
      <c r="L2" s="425"/>
      <c r="M2" s="425"/>
      <c r="N2" s="425"/>
      <c r="O2" s="425"/>
      <c r="P2" s="425"/>
      <c r="Q2" s="326"/>
      <c r="R2" s="326"/>
    </row>
    <row r="3" spans="1:24">
      <c r="A3" s="426" t="str">
        <f>'NSDP 26-30'!A3:P3</f>
        <v>(Kèm theo Nghị quyết số                   /NQ-HĐND ngày        /11/2024 của Hội đồng nhân dân tỉnh Điện Biên)</v>
      </c>
      <c r="B3" s="426"/>
      <c r="C3" s="426"/>
      <c r="D3" s="426"/>
      <c r="E3" s="426"/>
      <c r="F3" s="426"/>
      <c r="G3" s="426"/>
      <c r="H3" s="426"/>
      <c r="I3" s="426"/>
      <c r="J3" s="426"/>
      <c r="K3" s="426"/>
      <c r="L3" s="426"/>
      <c r="M3" s="426"/>
      <c r="N3" s="426"/>
      <c r="O3" s="426"/>
      <c r="P3" s="426"/>
      <c r="Q3" s="327"/>
      <c r="R3" s="327"/>
    </row>
    <row r="4" spans="1:24">
      <c r="A4" s="427" t="s">
        <v>18</v>
      </c>
      <c r="B4" s="427"/>
      <c r="C4" s="427"/>
      <c r="D4" s="427"/>
      <c r="E4" s="427"/>
      <c r="F4" s="427"/>
      <c r="G4" s="427"/>
      <c r="H4" s="427"/>
      <c r="I4" s="427"/>
      <c r="J4" s="427"/>
      <c r="K4" s="427"/>
      <c r="L4" s="427"/>
      <c r="M4" s="427"/>
      <c r="N4" s="427"/>
      <c r="O4" s="427"/>
      <c r="P4" s="427"/>
      <c r="Q4" s="328"/>
      <c r="R4" s="328"/>
    </row>
    <row r="5" spans="1:24" ht="15.75" customHeight="1">
      <c r="A5" s="422" t="s">
        <v>0</v>
      </c>
      <c r="B5" s="422" t="s">
        <v>1</v>
      </c>
      <c r="C5" s="446" t="s">
        <v>58</v>
      </c>
      <c r="D5" s="422" t="s">
        <v>2</v>
      </c>
      <c r="E5" s="449" t="s">
        <v>3</v>
      </c>
      <c r="F5" s="450"/>
      <c r="G5" s="446" t="s">
        <v>4</v>
      </c>
      <c r="H5" s="422" t="s">
        <v>73</v>
      </c>
      <c r="I5" s="422"/>
      <c r="J5" s="422"/>
      <c r="K5" s="422" t="s">
        <v>74</v>
      </c>
      <c r="L5" s="422"/>
      <c r="M5" s="449" t="s">
        <v>75</v>
      </c>
      <c r="N5" s="453"/>
      <c r="O5" s="450"/>
      <c r="P5" s="422" t="s">
        <v>6</v>
      </c>
      <c r="Q5" s="343"/>
      <c r="R5" s="343"/>
    </row>
    <row r="6" spans="1:24" ht="36.75" customHeight="1">
      <c r="A6" s="422"/>
      <c r="B6" s="422"/>
      <c r="C6" s="447"/>
      <c r="D6" s="422"/>
      <c r="E6" s="451"/>
      <c r="F6" s="452"/>
      <c r="G6" s="447"/>
      <c r="H6" s="422"/>
      <c r="I6" s="422"/>
      <c r="J6" s="422"/>
      <c r="K6" s="422"/>
      <c r="L6" s="422"/>
      <c r="M6" s="451"/>
      <c r="N6" s="454"/>
      <c r="O6" s="452"/>
      <c r="P6" s="422"/>
      <c r="Q6" s="343"/>
      <c r="R6" s="343"/>
    </row>
    <row r="7" spans="1:24" ht="15.75" customHeight="1">
      <c r="A7" s="422"/>
      <c r="B7" s="422"/>
      <c r="C7" s="447"/>
      <c r="D7" s="422"/>
      <c r="E7" s="446" t="s">
        <v>7</v>
      </c>
      <c r="F7" s="446" t="s">
        <v>8</v>
      </c>
      <c r="G7" s="447"/>
      <c r="H7" s="422" t="s">
        <v>9</v>
      </c>
      <c r="I7" s="422" t="s">
        <v>10</v>
      </c>
      <c r="J7" s="422"/>
      <c r="K7" s="422" t="s">
        <v>11</v>
      </c>
      <c r="L7" s="422" t="s">
        <v>26</v>
      </c>
      <c r="M7" s="446" t="s">
        <v>13</v>
      </c>
      <c r="N7" s="455" t="s">
        <v>14</v>
      </c>
      <c r="O7" s="455"/>
      <c r="P7" s="422"/>
      <c r="Q7" s="343"/>
      <c r="R7" s="343"/>
    </row>
    <row r="8" spans="1:24" ht="15.75" customHeight="1">
      <c r="A8" s="422"/>
      <c r="B8" s="422"/>
      <c r="C8" s="447"/>
      <c r="D8" s="422"/>
      <c r="E8" s="447"/>
      <c r="F8" s="447"/>
      <c r="G8" s="447"/>
      <c r="H8" s="422"/>
      <c r="I8" s="422" t="s">
        <v>11</v>
      </c>
      <c r="J8" s="422" t="s">
        <v>26</v>
      </c>
      <c r="K8" s="422"/>
      <c r="L8" s="422"/>
      <c r="M8" s="447"/>
      <c r="N8" s="456" t="s">
        <v>16</v>
      </c>
      <c r="O8" s="456" t="s">
        <v>17</v>
      </c>
      <c r="P8" s="422"/>
      <c r="Q8" s="343"/>
      <c r="R8" s="343"/>
    </row>
    <row r="9" spans="1:24" ht="15.75" customHeight="1">
      <c r="A9" s="422"/>
      <c r="B9" s="422"/>
      <c r="C9" s="447"/>
      <c r="D9" s="422"/>
      <c r="E9" s="447"/>
      <c r="F9" s="447"/>
      <c r="G9" s="447"/>
      <c r="H9" s="422"/>
      <c r="I9" s="422"/>
      <c r="J9" s="422"/>
      <c r="K9" s="422"/>
      <c r="L9" s="422"/>
      <c r="M9" s="447"/>
      <c r="N9" s="457"/>
      <c r="O9" s="457"/>
      <c r="P9" s="422"/>
      <c r="Q9" s="343"/>
      <c r="R9" s="343"/>
    </row>
    <row r="10" spans="1:24">
      <c r="A10" s="422"/>
      <c r="B10" s="422"/>
      <c r="C10" s="447"/>
      <c r="D10" s="422"/>
      <c r="E10" s="447"/>
      <c r="F10" s="447"/>
      <c r="G10" s="447"/>
      <c r="H10" s="422"/>
      <c r="I10" s="422"/>
      <c r="J10" s="422"/>
      <c r="K10" s="422"/>
      <c r="L10" s="422"/>
      <c r="M10" s="447"/>
      <c r="N10" s="457"/>
      <c r="O10" s="457"/>
      <c r="P10" s="422"/>
      <c r="Q10" s="343"/>
      <c r="R10" s="343"/>
    </row>
    <row r="11" spans="1:24" ht="51.75" customHeight="1">
      <c r="A11" s="422"/>
      <c r="B11" s="422"/>
      <c r="C11" s="448"/>
      <c r="D11" s="422"/>
      <c r="E11" s="448"/>
      <c r="F11" s="448"/>
      <c r="G11" s="448"/>
      <c r="H11" s="422"/>
      <c r="I11" s="422"/>
      <c r="J11" s="422"/>
      <c r="K11" s="422"/>
      <c r="L11" s="422"/>
      <c r="M11" s="448"/>
      <c r="N11" s="458"/>
      <c r="O11" s="458"/>
      <c r="P11" s="422"/>
      <c r="Q11" s="343"/>
      <c r="R11" s="343"/>
    </row>
    <row r="12" spans="1:24">
      <c r="A12" s="1">
        <v>1</v>
      </c>
      <c r="B12" s="1">
        <v>2</v>
      </c>
      <c r="C12" s="1">
        <v>3</v>
      </c>
      <c r="D12" s="1">
        <v>4</v>
      </c>
      <c r="E12" s="1">
        <v>5</v>
      </c>
      <c r="F12" s="1">
        <v>6</v>
      </c>
      <c r="G12" s="1">
        <v>7</v>
      </c>
      <c r="H12" s="1">
        <v>8</v>
      </c>
      <c r="I12" s="1">
        <v>9</v>
      </c>
      <c r="J12" s="1">
        <v>10</v>
      </c>
      <c r="K12" s="1">
        <v>11</v>
      </c>
      <c r="L12" s="1">
        <v>12</v>
      </c>
      <c r="M12" s="1">
        <v>13</v>
      </c>
      <c r="N12" s="1">
        <v>14</v>
      </c>
      <c r="O12" s="1">
        <v>15</v>
      </c>
      <c r="P12" s="1">
        <v>16</v>
      </c>
      <c r="Q12" s="344"/>
      <c r="R12" s="344">
        <f>SUM(R14:R246)</f>
        <v>50</v>
      </c>
      <c r="T12" s="30"/>
    </row>
    <row r="13" spans="1:24" s="22" customFormat="1">
      <c r="A13" s="20"/>
      <c r="B13" s="20" t="s">
        <v>46</v>
      </c>
      <c r="C13" s="20"/>
      <c r="D13" s="20"/>
      <c r="E13" s="20"/>
      <c r="F13" s="20"/>
      <c r="G13" s="20"/>
      <c r="H13" s="20"/>
      <c r="I13" s="317">
        <f t="shared" ref="I13:O13" si="0">SUM(I15:I229)</f>
        <v>17337227</v>
      </c>
      <c r="J13" s="317">
        <f t="shared" si="0"/>
        <v>15905284</v>
      </c>
      <c r="K13" s="317">
        <f t="shared" si="0"/>
        <v>916665</v>
      </c>
      <c r="L13" s="317">
        <f t="shared" si="0"/>
        <v>916165</v>
      </c>
      <c r="M13" s="317">
        <f t="shared" si="0"/>
        <v>10553580</v>
      </c>
      <c r="N13" s="317">
        <f t="shared" si="0"/>
        <v>0</v>
      </c>
      <c r="O13" s="317">
        <f t="shared" si="0"/>
        <v>0</v>
      </c>
      <c r="P13" s="20"/>
      <c r="Q13" s="345"/>
      <c r="R13" s="345"/>
      <c r="T13" s="30">
        <v>10553580</v>
      </c>
      <c r="U13" s="341"/>
      <c r="V13" s="30">
        <f>M13-T13</f>
        <v>0</v>
      </c>
      <c r="W13" s="30" t="e">
        <f>W48+W99+#REF!+#REF!+W124+W122+W155+W152+W153+W156+W157+W158+W159+W173+W207+W208+W160</f>
        <v>#REF!</v>
      </c>
      <c r="X13" s="22" t="e">
        <f>W13/T13*100</f>
        <v>#REF!</v>
      </c>
    </row>
    <row r="14" spans="1:24" s="60" customFormat="1">
      <c r="A14" s="20" t="s">
        <v>85</v>
      </c>
      <c r="B14" s="29" t="s">
        <v>188</v>
      </c>
      <c r="C14" s="57"/>
      <c r="D14" s="57"/>
      <c r="E14" s="59"/>
      <c r="F14" s="59"/>
      <c r="G14" s="58"/>
      <c r="H14" s="59"/>
      <c r="I14" s="318"/>
      <c r="J14" s="318"/>
      <c r="K14" s="318"/>
      <c r="L14" s="318"/>
      <c r="M14" s="318"/>
      <c r="N14" s="318"/>
      <c r="O14" s="318"/>
      <c r="P14" s="57"/>
      <c r="Q14" s="346"/>
      <c r="R14" s="346"/>
      <c r="U14" s="347">
        <f>SUM(M19:M25)</f>
        <v>786000</v>
      </c>
    </row>
    <row r="15" spans="1:24" s="33" customFormat="1" ht="31.5">
      <c r="A15" s="26" t="s">
        <v>186</v>
      </c>
      <c r="B15" s="27" t="s">
        <v>77</v>
      </c>
      <c r="C15" s="31"/>
      <c r="D15" s="31"/>
      <c r="E15" s="32"/>
      <c r="F15" s="32"/>
      <c r="G15" s="27"/>
      <c r="H15" s="32"/>
      <c r="I15" s="318"/>
      <c r="J15" s="318"/>
      <c r="K15" s="318"/>
      <c r="L15" s="318"/>
      <c r="M15" s="318"/>
      <c r="N15" s="318"/>
      <c r="O15" s="318"/>
      <c r="P15" s="31"/>
      <c r="Q15" s="348"/>
      <c r="R15" s="348"/>
      <c r="U15" s="32"/>
    </row>
    <row r="16" spans="1:24" s="40" customFormat="1" hidden="1">
      <c r="A16" s="41"/>
      <c r="B16" s="34"/>
      <c r="C16" s="36"/>
      <c r="D16" s="36"/>
      <c r="E16" s="42"/>
      <c r="F16" s="42"/>
      <c r="G16" s="34"/>
      <c r="H16" s="42"/>
      <c r="I16" s="318"/>
      <c r="J16" s="318"/>
      <c r="K16" s="318"/>
      <c r="L16" s="318"/>
      <c r="M16" s="318"/>
      <c r="N16" s="318"/>
      <c r="O16" s="318"/>
      <c r="P16" s="36"/>
      <c r="Q16" s="338"/>
      <c r="R16" s="338"/>
      <c r="U16" s="42"/>
    </row>
    <row r="17" spans="1:21" s="33" customFormat="1" ht="31.5">
      <c r="A17" s="26" t="s">
        <v>187</v>
      </c>
      <c r="B17" s="27" t="s">
        <v>78</v>
      </c>
      <c r="C17" s="31"/>
      <c r="D17" s="31"/>
      <c r="E17" s="32"/>
      <c r="F17" s="32"/>
      <c r="G17" s="27"/>
      <c r="H17" s="32"/>
      <c r="I17" s="318"/>
      <c r="J17" s="318"/>
      <c r="K17" s="318"/>
      <c r="L17" s="318"/>
      <c r="M17" s="318"/>
      <c r="N17" s="318"/>
      <c r="O17" s="318"/>
      <c r="P17" s="31"/>
      <c r="Q17" s="348"/>
      <c r="R17" s="348"/>
      <c r="U17" s="32"/>
    </row>
    <row r="18" spans="1:21" s="33" customFormat="1" ht="47.25">
      <c r="A18" s="26" t="s">
        <v>60</v>
      </c>
      <c r="B18" s="27" t="s">
        <v>79</v>
      </c>
      <c r="C18" s="31"/>
      <c r="D18" s="31"/>
      <c r="E18" s="32"/>
      <c r="F18" s="32"/>
      <c r="G18" s="27"/>
      <c r="H18" s="32"/>
      <c r="I18" s="318"/>
      <c r="J18" s="318"/>
      <c r="K18" s="318"/>
      <c r="L18" s="318"/>
      <c r="M18" s="318"/>
      <c r="N18" s="318"/>
      <c r="O18" s="318"/>
      <c r="P18" s="31"/>
      <c r="Q18" s="348"/>
      <c r="R18" s="348"/>
      <c r="U18" s="32"/>
    </row>
    <row r="19" spans="1:21" s="40" customFormat="1" ht="99" customHeight="1">
      <c r="A19" s="41">
        <v>1</v>
      </c>
      <c r="B19" s="34" t="s">
        <v>832</v>
      </c>
      <c r="C19" s="36" t="s">
        <v>24</v>
      </c>
      <c r="D19" s="36" t="s">
        <v>2486</v>
      </c>
      <c r="E19" s="42"/>
      <c r="F19" s="42"/>
      <c r="G19" s="34" t="s">
        <v>738</v>
      </c>
      <c r="H19" s="42"/>
      <c r="I19" s="318">
        <v>440000</v>
      </c>
      <c r="J19" s="318">
        <v>440000</v>
      </c>
      <c r="K19" s="318"/>
      <c r="L19" s="318"/>
      <c r="M19" s="318">
        <v>440000</v>
      </c>
      <c r="N19" s="318"/>
      <c r="O19" s="318"/>
      <c r="P19" s="36"/>
      <c r="Q19" s="36" t="s">
        <v>377</v>
      </c>
      <c r="R19" s="338">
        <v>1</v>
      </c>
      <c r="U19" s="42"/>
    </row>
    <row r="20" spans="1:21" s="40" customFormat="1" ht="55.5" customHeight="1">
      <c r="A20" s="41">
        <v>2</v>
      </c>
      <c r="B20" s="34" t="s">
        <v>516</v>
      </c>
      <c r="C20" s="36" t="s">
        <v>24</v>
      </c>
      <c r="D20" s="36" t="s">
        <v>2476</v>
      </c>
      <c r="E20" s="42"/>
      <c r="F20" s="42"/>
      <c r="G20" s="34" t="s">
        <v>518</v>
      </c>
      <c r="H20" s="42"/>
      <c r="I20" s="318">
        <v>100000</v>
      </c>
      <c r="J20" s="318">
        <v>100000</v>
      </c>
      <c r="K20" s="318"/>
      <c r="L20" s="318"/>
      <c r="M20" s="318">
        <v>100000</v>
      </c>
      <c r="N20" s="318"/>
      <c r="O20" s="318"/>
      <c r="P20" s="36"/>
      <c r="Q20" s="36" t="s">
        <v>515</v>
      </c>
      <c r="R20" s="338">
        <v>1</v>
      </c>
      <c r="U20" s="42"/>
    </row>
    <row r="21" spans="1:21" s="40" customFormat="1" ht="65.25" customHeight="1">
      <c r="A21" s="41">
        <v>3</v>
      </c>
      <c r="B21" s="34" t="s">
        <v>517</v>
      </c>
      <c r="C21" s="36" t="s">
        <v>24</v>
      </c>
      <c r="D21" s="36" t="s">
        <v>2477</v>
      </c>
      <c r="E21" s="42"/>
      <c r="F21" s="42"/>
      <c r="G21" s="34" t="s">
        <v>519</v>
      </c>
      <c r="H21" s="42"/>
      <c r="I21" s="318">
        <v>96000</v>
      </c>
      <c r="J21" s="318">
        <v>96000</v>
      </c>
      <c r="K21" s="318"/>
      <c r="L21" s="318"/>
      <c r="M21" s="318">
        <v>96000</v>
      </c>
      <c r="N21" s="318"/>
      <c r="O21" s="318"/>
      <c r="P21" s="36"/>
      <c r="Q21" s="36" t="s">
        <v>515</v>
      </c>
      <c r="R21" s="338">
        <v>1</v>
      </c>
      <c r="U21" s="42"/>
    </row>
    <row r="22" spans="1:21" s="40" customFormat="1" ht="45.75" customHeight="1">
      <c r="A22" s="41">
        <v>4</v>
      </c>
      <c r="B22" s="34" t="s">
        <v>732</v>
      </c>
      <c r="C22" s="36" t="s">
        <v>24</v>
      </c>
      <c r="D22" s="42" t="s">
        <v>2475</v>
      </c>
      <c r="E22" s="42"/>
      <c r="F22" s="42"/>
      <c r="G22" s="34" t="s">
        <v>733</v>
      </c>
      <c r="H22" s="42"/>
      <c r="I22" s="318">
        <v>310000</v>
      </c>
      <c r="J22" s="318">
        <v>310000</v>
      </c>
      <c r="K22" s="318"/>
      <c r="L22" s="318"/>
      <c r="M22" s="318">
        <v>150000</v>
      </c>
      <c r="N22" s="318"/>
      <c r="O22" s="318"/>
      <c r="P22" s="36"/>
      <c r="Q22" s="36" t="s">
        <v>515</v>
      </c>
      <c r="R22" s="338">
        <v>1</v>
      </c>
      <c r="U22" s="42"/>
    </row>
    <row r="23" spans="1:21" s="33" customFormat="1" ht="31.5">
      <c r="A23" s="26" t="s">
        <v>61</v>
      </c>
      <c r="B23" s="27" t="s">
        <v>80</v>
      </c>
      <c r="C23" s="31"/>
      <c r="D23" s="31"/>
      <c r="E23" s="32"/>
      <c r="F23" s="32"/>
      <c r="G23" s="27"/>
      <c r="H23" s="32"/>
      <c r="I23" s="318"/>
      <c r="J23" s="318"/>
      <c r="K23" s="318"/>
      <c r="L23" s="318"/>
      <c r="M23" s="318"/>
      <c r="N23" s="318"/>
      <c r="O23" s="318"/>
      <c r="P23" s="31"/>
      <c r="Q23" s="31"/>
      <c r="R23" s="348"/>
      <c r="U23" s="32"/>
    </row>
    <row r="24" spans="1:21" s="40" customFormat="1">
      <c r="A24" s="41"/>
      <c r="B24" s="34"/>
      <c r="C24" s="36"/>
      <c r="D24" s="36"/>
      <c r="E24" s="42"/>
      <c r="F24" s="42"/>
      <c r="G24" s="34"/>
      <c r="H24" s="42"/>
      <c r="I24" s="318"/>
      <c r="J24" s="318"/>
      <c r="K24" s="318"/>
      <c r="L24" s="318"/>
      <c r="M24" s="318"/>
      <c r="N24" s="318"/>
      <c r="O24" s="318"/>
      <c r="P24" s="36"/>
      <c r="Q24" s="36"/>
      <c r="R24" s="338"/>
      <c r="U24" s="42"/>
    </row>
    <row r="25" spans="1:21" s="40" customFormat="1" ht="31.5">
      <c r="A25" s="26" t="s">
        <v>189</v>
      </c>
      <c r="B25" s="27" t="s">
        <v>81</v>
      </c>
      <c r="C25" s="36"/>
      <c r="D25" s="36"/>
      <c r="E25" s="42"/>
      <c r="F25" s="42"/>
      <c r="G25" s="34"/>
      <c r="H25" s="42"/>
      <c r="I25" s="318"/>
      <c r="J25" s="318"/>
      <c r="K25" s="318"/>
      <c r="L25" s="318"/>
      <c r="M25" s="318"/>
      <c r="N25" s="318"/>
      <c r="O25" s="318"/>
      <c r="P25" s="36"/>
      <c r="Q25" s="36"/>
      <c r="R25" s="338"/>
      <c r="U25" s="42"/>
    </row>
    <row r="26" spans="1:21" s="40" customFormat="1">
      <c r="A26" s="41"/>
      <c r="B26" s="34"/>
      <c r="C26" s="36"/>
      <c r="D26" s="36"/>
      <c r="E26" s="42"/>
      <c r="F26" s="42"/>
      <c r="G26" s="34"/>
      <c r="H26" s="42"/>
      <c r="I26" s="318"/>
      <c r="J26" s="318"/>
      <c r="K26" s="318"/>
      <c r="L26" s="318"/>
      <c r="M26" s="318"/>
      <c r="N26" s="318"/>
      <c r="O26" s="318"/>
      <c r="P26" s="36"/>
      <c r="Q26" s="36"/>
      <c r="R26" s="338"/>
      <c r="U26" s="42"/>
    </row>
    <row r="27" spans="1:21" s="40" customFormat="1" ht="31.5">
      <c r="A27" s="20" t="s">
        <v>86</v>
      </c>
      <c r="B27" s="29" t="s">
        <v>192</v>
      </c>
      <c r="C27" s="36"/>
      <c r="D27" s="36"/>
      <c r="E27" s="42"/>
      <c r="F27" s="42"/>
      <c r="G27" s="34"/>
      <c r="H27" s="42"/>
      <c r="I27" s="318"/>
      <c r="J27" s="318"/>
      <c r="K27" s="318"/>
      <c r="L27" s="318"/>
      <c r="M27" s="318"/>
      <c r="N27" s="318"/>
      <c r="O27" s="318"/>
      <c r="P27" s="36"/>
      <c r="Q27" s="36"/>
      <c r="R27" s="338"/>
      <c r="U27" s="349">
        <f>SUM(M28:M35)</f>
        <v>93272</v>
      </c>
    </row>
    <row r="28" spans="1:21" s="40" customFormat="1" ht="31.5">
      <c r="A28" s="26" t="s">
        <v>186</v>
      </c>
      <c r="B28" s="27" t="s">
        <v>77</v>
      </c>
      <c r="C28" s="36"/>
      <c r="D28" s="36"/>
      <c r="E28" s="42"/>
      <c r="F28" s="42"/>
      <c r="G28" s="34"/>
      <c r="H28" s="42"/>
      <c r="I28" s="318"/>
      <c r="J28" s="318"/>
      <c r="K28" s="318"/>
      <c r="L28" s="318"/>
      <c r="M28" s="318"/>
      <c r="N28" s="318"/>
      <c r="O28" s="318"/>
      <c r="P28" s="36"/>
      <c r="Q28" s="36"/>
      <c r="R28" s="338"/>
      <c r="U28" s="42"/>
    </row>
    <row r="29" spans="1:21" s="40" customFormat="1" ht="31.5">
      <c r="A29" s="26" t="s">
        <v>187</v>
      </c>
      <c r="B29" s="27" t="s">
        <v>78</v>
      </c>
      <c r="C29" s="36"/>
      <c r="D29" s="36"/>
      <c r="E29" s="42"/>
      <c r="F29" s="42"/>
      <c r="G29" s="34"/>
      <c r="H29" s="42"/>
      <c r="I29" s="318"/>
      <c r="J29" s="318"/>
      <c r="K29" s="318"/>
      <c r="L29" s="318"/>
      <c r="M29" s="318"/>
      <c r="N29" s="318"/>
      <c r="O29" s="318"/>
      <c r="P29" s="36"/>
      <c r="Q29" s="36"/>
      <c r="R29" s="338"/>
      <c r="U29" s="42"/>
    </row>
    <row r="30" spans="1:21" s="40" customFormat="1" ht="47.25">
      <c r="A30" s="26" t="s">
        <v>60</v>
      </c>
      <c r="B30" s="27" t="s">
        <v>79</v>
      </c>
      <c r="C30" s="36"/>
      <c r="D30" s="36"/>
      <c r="E30" s="42"/>
      <c r="F30" s="42"/>
      <c r="G30" s="34"/>
      <c r="H30" s="42"/>
      <c r="I30" s="318"/>
      <c r="J30" s="318"/>
      <c r="K30" s="318"/>
      <c r="L30" s="318"/>
      <c r="M30" s="318"/>
      <c r="N30" s="318"/>
      <c r="O30" s="318"/>
      <c r="P30" s="36"/>
      <c r="Q30" s="36"/>
      <c r="R30" s="338"/>
      <c r="U30" s="42"/>
    </row>
    <row r="31" spans="1:21" s="40" customFormat="1" ht="76.5" customHeight="1">
      <c r="A31" s="350">
        <v>1</v>
      </c>
      <c r="B31" s="82" t="s">
        <v>2410</v>
      </c>
      <c r="C31" s="36" t="s">
        <v>24</v>
      </c>
      <c r="D31" s="36" t="s">
        <v>2475</v>
      </c>
      <c r="E31" s="36"/>
      <c r="F31" s="36"/>
      <c r="G31" s="36"/>
      <c r="H31" s="351"/>
      <c r="I31" s="318">
        <v>93272</v>
      </c>
      <c r="J31" s="318">
        <v>93272</v>
      </c>
      <c r="K31" s="318"/>
      <c r="L31" s="318"/>
      <c r="M31" s="318">
        <v>93272</v>
      </c>
      <c r="N31" s="318"/>
      <c r="O31" s="318"/>
      <c r="P31" s="36"/>
      <c r="Q31" s="36" t="s">
        <v>2411</v>
      </c>
      <c r="R31" s="338">
        <v>1</v>
      </c>
      <c r="U31" s="42"/>
    </row>
    <row r="32" spans="1:21" s="40" customFormat="1" ht="31.5">
      <c r="A32" s="26" t="s">
        <v>61</v>
      </c>
      <c r="B32" s="27" t="s">
        <v>80</v>
      </c>
      <c r="C32" s="36"/>
      <c r="D32" s="36"/>
      <c r="E32" s="42"/>
      <c r="F32" s="42"/>
      <c r="G32" s="34"/>
      <c r="H32" s="42"/>
      <c r="I32" s="318"/>
      <c r="J32" s="318"/>
      <c r="K32" s="318"/>
      <c r="L32" s="318"/>
      <c r="M32" s="318"/>
      <c r="N32" s="318"/>
      <c r="O32" s="318"/>
      <c r="P32" s="36"/>
      <c r="Q32" s="36"/>
      <c r="R32" s="338"/>
      <c r="U32" s="42"/>
    </row>
    <row r="33" spans="1:23" s="40" customFormat="1">
      <c r="A33" s="41"/>
      <c r="B33" s="34"/>
      <c r="C33" s="36"/>
      <c r="D33" s="36"/>
      <c r="E33" s="42"/>
      <c r="F33" s="42"/>
      <c r="G33" s="34"/>
      <c r="H33" s="42"/>
      <c r="I33" s="318"/>
      <c r="J33" s="318"/>
      <c r="K33" s="318"/>
      <c r="L33" s="318"/>
      <c r="M33" s="318"/>
      <c r="N33" s="318"/>
      <c r="O33" s="318"/>
      <c r="P33" s="36"/>
      <c r="Q33" s="36"/>
      <c r="R33" s="338"/>
      <c r="U33" s="42"/>
    </row>
    <row r="34" spans="1:23" s="40" customFormat="1" ht="31.5">
      <c r="A34" s="26" t="s">
        <v>189</v>
      </c>
      <c r="B34" s="27" t="s">
        <v>81</v>
      </c>
      <c r="C34" s="36"/>
      <c r="D34" s="36"/>
      <c r="E34" s="42"/>
      <c r="F34" s="42"/>
      <c r="G34" s="34"/>
      <c r="H34" s="42"/>
      <c r="I34" s="318"/>
      <c r="J34" s="318"/>
      <c r="K34" s="318"/>
      <c r="L34" s="318"/>
      <c r="M34" s="318"/>
      <c r="N34" s="318"/>
      <c r="O34" s="318"/>
      <c r="P34" s="36"/>
      <c r="Q34" s="36"/>
      <c r="R34" s="338"/>
      <c r="U34" s="42"/>
    </row>
    <row r="35" spans="1:23" s="40" customFormat="1">
      <c r="A35" s="20"/>
      <c r="B35" s="29"/>
      <c r="C35" s="36"/>
      <c r="D35" s="36"/>
      <c r="E35" s="42"/>
      <c r="F35" s="42"/>
      <c r="G35" s="34"/>
      <c r="H35" s="42"/>
      <c r="I35" s="318"/>
      <c r="J35" s="318"/>
      <c r="K35" s="318"/>
      <c r="L35" s="318"/>
      <c r="M35" s="318"/>
      <c r="N35" s="318"/>
      <c r="O35" s="318"/>
      <c r="P35" s="36"/>
      <c r="Q35" s="36"/>
      <c r="R35" s="338"/>
      <c r="U35" s="42"/>
    </row>
    <row r="36" spans="1:23" s="40" customFormat="1" ht="31.5">
      <c r="A36" s="20" t="s">
        <v>151</v>
      </c>
      <c r="B36" s="29" t="s">
        <v>193</v>
      </c>
      <c r="C36" s="36"/>
      <c r="D36" s="36"/>
      <c r="E36" s="42"/>
      <c r="F36" s="42"/>
      <c r="G36" s="34"/>
      <c r="H36" s="42"/>
      <c r="I36" s="318"/>
      <c r="J36" s="318"/>
      <c r="K36" s="318"/>
      <c r="L36" s="318"/>
      <c r="M36" s="318"/>
      <c r="N36" s="318"/>
      <c r="O36" s="318"/>
      <c r="P36" s="36"/>
      <c r="Q36" s="36"/>
      <c r="R36" s="338"/>
      <c r="U36" s="349">
        <f>SUM(M36:M51)</f>
        <v>1061000</v>
      </c>
    </row>
    <row r="37" spans="1:23" s="40" customFormat="1" ht="31.5">
      <c r="A37" s="26" t="s">
        <v>186</v>
      </c>
      <c r="B37" s="27" t="s">
        <v>77</v>
      </c>
      <c r="C37" s="36"/>
      <c r="D37" s="36"/>
      <c r="E37" s="42"/>
      <c r="F37" s="42"/>
      <c r="G37" s="34"/>
      <c r="H37" s="42"/>
      <c r="I37" s="318"/>
      <c r="J37" s="318"/>
      <c r="K37" s="318"/>
      <c r="L37" s="318"/>
      <c r="M37" s="318"/>
      <c r="N37" s="318"/>
      <c r="O37" s="318"/>
      <c r="P37" s="36"/>
      <c r="Q37" s="36"/>
      <c r="R37" s="338"/>
      <c r="U37" s="42"/>
    </row>
    <row r="38" spans="1:23" s="40" customFormat="1" ht="31.5">
      <c r="A38" s="26" t="s">
        <v>187</v>
      </c>
      <c r="B38" s="27" t="s">
        <v>78</v>
      </c>
      <c r="C38" s="36"/>
      <c r="D38" s="36"/>
      <c r="E38" s="42"/>
      <c r="F38" s="42"/>
      <c r="G38" s="34"/>
      <c r="H38" s="42"/>
      <c r="I38" s="318"/>
      <c r="J38" s="318"/>
      <c r="K38" s="318"/>
      <c r="L38" s="318"/>
      <c r="M38" s="318"/>
      <c r="N38" s="318"/>
      <c r="O38" s="318"/>
      <c r="P38" s="36"/>
      <c r="Q38" s="36"/>
      <c r="R38" s="338"/>
      <c r="U38" s="42"/>
    </row>
    <row r="39" spans="1:23" s="40" customFormat="1" ht="57" customHeight="1">
      <c r="A39" s="26" t="s">
        <v>60</v>
      </c>
      <c r="B39" s="27" t="s">
        <v>79</v>
      </c>
      <c r="C39" s="36"/>
      <c r="D39" s="36"/>
      <c r="E39" s="42"/>
      <c r="F39" s="42"/>
      <c r="G39" s="34"/>
      <c r="H39" s="42"/>
      <c r="I39" s="318"/>
      <c r="J39" s="318"/>
      <c r="K39" s="318"/>
      <c r="L39" s="318"/>
      <c r="M39" s="318"/>
      <c r="N39" s="318"/>
      <c r="O39" s="318"/>
      <c r="P39" s="36"/>
      <c r="Q39" s="36"/>
      <c r="R39" s="338"/>
      <c r="U39" s="42"/>
    </row>
    <row r="40" spans="1:23" s="40" customFormat="1" ht="100.5" customHeight="1">
      <c r="A40" s="41">
        <v>1</v>
      </c>
      <c r="B40" s="372" t="s">
        <v>840</v>
      </c>
      <c r="C40" s="36" t="s">
        <v>24</v>
      </c>
      <c r="D40" s="36" t="s">
        <v>349</v>
      </c>
      <c r="E40" s="42">
        <v>2026</v>
      </c>
      <c r="F40" s="42">
        <v>2030</v>
      </c>
      <c r="G40" s="373" t="s">
        <v>351</v>
      </c>
      <c r="H40" s="42"/>
      <c r="I40" s="99">
        <f>J40</f>
        <v>291000</v>
      </c>
      <c r="J40" s="99">
        <v>291000</v>
      </c>
      <c r="K40" s="318"/>
      <c r="L40" s="318"/>
      <c r="M40" s="99">
        <v>291000</v>
      </c>
      <c r="N40" s="318"/>
      <c r="O40" s="318"/>
      <c r="P40" s="41"/>
      <c r="Q40" s="41" t="s">
        <v>2480</v>
      </c>
      <c r="R40" s="40">
        <v>1</v>
      </c>
      <c r="U40" s="42"/>
    </row>
    <row r="41" spans="1:23" s="40" customFormat="1" ht="163.5" customHeight="1">
      <c r="A41" s="41">
        <v>2</v>
      </c>
      <c r="B41" s="372" t="s">
        <v>820</v>
      </c>
      <c r="C41" s="36" t="s">
        <v>24</v>
      </c>
      <c r="D41" s="36" t="s">
        <v>2474</v>
      </c>
      <c r="E41" s="42">
        <v>2026</v>
      </c>
      <c r="F41" s="42">
        <v>2030</v>
      </c>
      <c r="G41" s="374" t="s">
        <v>822</v>
      </c>
      <c r="H41" s="42"/>
      <c r="I41" s="99">
        <f>J41</f>
        <v>95000</v>
      </c>
      <c r="J41" s="99">
        <v>95000</v>
      </c>
      <c r="K41" s="318"/>
      <c r="L41" s="318"/>
      <c r="M41" s="99">
        <f>J41-K41</f>
        <v>95000</v>
      </c>
      <c r="N41" s="318"/>
      <c r="O41" s="318"/>
      <c r="P41" s="41"/>
      <c r="Q41" s="41" t="s">
        <v>2480</v>
      </c>
      <c r="R41" s="40">
        <v>1</v>
      </c>
      <c r="U41" s="42"/>
    </row>
    <row r="42" spans="1:23" s="40" customFormat="1" ht="69.75" customHeight="1">
      <c r="A42" s="41">
        <v>3</v>
      </c>
      <c r="B42" s="80" t="s">
        <v>2412</v>
      </c>
      <c r="C42" s="36" t="s">
        <v>24</v>
      </c>
      <c r="D42" s="36" t="s">
        <v>117</v>
      </c>
      <c r="E42" s="36"/>
      <c r="F42" s="36"/>
      <c r="G42" s="36"/>
      <c r="H42" s="44"/>
      <c r="I42" s="340">
        <v>90000</v>
      </c>
      <c r="J42" s="340">
        <v>90000</v>
      </c>
      <c r="K42" s="318"/>
      <c r="L42" s="318"/>
      <c r="M42" s="340">
        <v>90000</v>
      </c>
      <c r="N42" s="318"/>
      <c r="O42" s="318"/>
      <c r="P42" s="36"/>
      <c r="Q42" s="36" t="s">
        <v>2411</v>
      </c>
      <c r="R42" s="338">
        <v>1</v>
      </c>
      <c r="S42" s="40" t="s">
        <v>844</v>
      </c>
      <c r="U42" s="42"/>
    </row>
    <row r="43" spans="1:23" s="40" customFormat="1" ht="154.5" customHeight="1">
      <c r="A43" s="41">
        <v>5</v>
      </c>
      <c r="B43" s="34" t="s">
        <v>843</v>
      </c>
      <c r="C43" s="36"/>
      <c r="D43" s="36" t="s">
        <v>2472</v>
      </c>
      <c r="E43" s="42"/>
      <c r="F43" s="42"/>
      <c r="G43" s="34" t="s">
        <v>735</v>
      </c>
      <c r="H43" s="42"/>
      <c r="I43" s="318">
        <v>150000</v>
      </c>
      <c r="J43" s="318">
        <v>150000</v>
      </c>
      <c r="K43" s="318"/>
      <c r="L43" s="318"/>
      <c r="M43" s="318">
        <v>150000</v>
      </c>
      <c r="N43" s="318"/>
      <c r="O43" s="318"/>
      <c r="P43" s="36"/>
      <c r="Q43" s="36" t="s">
        <v>2472</v>
      </c>
      <c r="R43" s="338">
        <v>1</v>
      </c>
      <c r="U43" s="42"/>
    </row>
    <row r="44" spans="1:23" s="40" customFormat="1" ht="293.25" customHeight="1">
      <c r="A44" s="41">
        <v>6</v>
      </c>
      <c r="B44" s="372" t="s">
        <v>2457</v>
      </c>
      <c r="C44" s="36" t="s">
        <v>24</v>
      </c>
      <c r="D44" s="36" t="s">
        <v>2473</v>
      </c>
      <c r="E44" s="42">
        <v>2026</v>
      </c>
      <c r="F44" s="42">
        <v>2030</v>
      </c>
      <c r="G44" s="375" t="s">
        <v>823</v>
      </c>
      <c r="H44" s="42"/>
      <c r="I44" s="337">
        <f>J44</f>
        <v>140000</v>
      </c>
      <c r="J44" s="337">
        <f>45000*3+5000</f>
        <v>140000</v>
      </c>
      <c r="K44" s="42"/>
      <c r="L44" s="42"/>
      <c r="M44" s="337">
        <v>140000</v>
      </c>
      <c r="N44" s="42"/>
      <c r="O44" s="42"/>
      <c r="P44" s="41"/>
      <c r="Q44" s="41" t="s">
        <v>2480</v>
      </c>
      <c r="R44" s="40">
        <v>1</v>
      </c>
    </row>
    <row r="45" spans="1:23" s="40" customFormat="1" ht="128.25" customHeight="1">
      <c r="A45" s="41">
        <v>7</v>
      </c>
      <c r="B45" s="372" t="s">
        <v>824</v>
      </c>
      <c r="C45" s="36" t="s">
        <v>24</v>
      </c>
      <c r="D45" s="36" t="s">
        <v>292</v>
      </c>
      <c r="E45" s="42">
        <v>2026</v>
      </c>
      <c r="F45" s="42">
        <v>2030</v>
      </c>
      <c r="G45" s="373" t="s">
        <v>825</v>
      </c>
      <c r="H45" s="42"/>
      <c r="I45" s="337">
        <f>J45</f>
        <v>145000</v>
      </c>
      <c r="J45" s="337">
        <v>145000</v>
      </c>
      <c r="K45" s="42"/>
      <c r="L45" s="42"/>
      <c r="M45" s="337">
        <f>J45-K45</f>
        <v>145000</v>
      </c>
      <c r="N45" s="42"/>
      <c r="O45" s="42"/>
      <c r="P45" s="41"/>
      <c r="Q45" s="41" t="s">
        <v>2480</v>
      </c>
      <c r="R45" s="40">
        <v>1</v>
      </c>
    </row>
    <row r="46" spans="1:23" s="40" customFormat="1" ht="31.5">
      <c r="A46" s="41">
        <v>2</v>
      </c>
      <c r="B46" s="27" t="s">
        <v>80</v>
      </c>
      <c r="C46" s="36"/>
      <c r="D46" s="36"/>
      <c r="E46" s="42"/>
      <c r="F46" s="42"/>
      <c r="G46" s="34"/>
      <c r="H46" s="42"/>
      <c r="I46" s="318"/>
      <c r="J46" s="318"/>
      <c r="K46" s="318"/>
      <c r="L46" s="318"/>
      <c r="M46" s="318"/>
      <c r="N46" s="318"/>
      <c r="O46" s="318"/>
      <c r="P46" s="36"/>
      <c r="Q46" s="36"/>
      <c r="R46" s="338"/>
      <c r="U46" s="42"/>
    </row>
    <row r="47" spans="1:23" s="40" customFormat="1" ht="94.5" customHeight="1">
      <c r="A47" s="41">
        <v>1</v>
      </c>
      <c r="B47" s="34" t="s">
        <v>530</v>
      </c>
      <c r="C47" s="36" t="s">
        <v>24</v>
      </c>
      <c r="D47" s="36" t="s">
        <v>2471</v>
      </c>
      <c r="E47" s="42"/>
      <c r="F47" s="42"/>
      <c r="G47" s="34" t="s">
        <v>2449</v>
      </c>
      <c r="H47" s="42"/>
      <c r="I47" s="318">
        <v>90000</v>
      </c>
      <c r="J47" s="318">
        <v>90000</v>
      </c>
      <c r="K47" s="318"/>
      <c r="L47" s="318"/>
      <c r="M47" s="318">
        <v>50000</v>
      </c>
      <c r="N47" s="318"/>
      <c r="O47" s="318"/>
      <c r="P47" s="36"/>
      <c r="Q47" s="36" t="s">
        <v>528</v>
      </c>
      <c r="R47" s="338">
        <v>1</v>
      </c>
      <c r="U47" s="42"/>
    </row>
    <row r="48" spans="1:23" s="40" customFormat="1" ht="93" customHeight="1">
      <c r="A48" s="41">
        <v>2</v>
      </c>
      <c r="B48" s="80" t="s">
        <v>2413</v>
      </c>
      <c r="C48" s="36"/>
      <c r="D48" s="36" t="s">
        <v>2466</v>
      </c>
      <c r="E48" s="36"/>
      <c r="F48" s="36"/>
      <c r="G48" s="36"/>
      <c r="H48" s="44"/>
      <c r="I48" s="340">
        <v>200000</v>
      </c>
      <c r="J48" s="340">
        <v>200000</v>
      </c>
      <c r="K48" s="318"/>
      <c r="L48" s="318"/>
      <c r="M48" s="340">
        <v>100000</v>
      </c>
      <c r="N48" s="318"/>
      <c r="O48" s="318"/>
      <c r="P48" s="36"/>
      <c r="Q48" s="36" t="s">
        <v>2414</v>
      </c>
      <c r="R48" s="338">
        <v>1</v>
      </c>
      <c r="U48" s="42"/>
      <c r="W48" s="43">
        <f>J48-M48</f>
        <v>100000</v>
      </c>
    </row>
    <row r="49" spans="1:23" s="40" customFormat="1" ht="42.75" customHeight="1">
      <c r="A49" s="26" t="s">
        <v>189</v>
      </c>
      <c r="B49" s="27" t="s">
        <v>81</v>
      </c>
      <c r="C49" s="36"/>
      <c r="D49" s="36"/>
      <c r="E49" s="42"/>
      <c r="F49" s="42"/>
      <c r="G49" s="34"/>
      <c r="H49" s="42"/>
      <c r="I49" s="318"/>
      <c r="J49" s="318"/>
      <c r="K49" s="318"/>
      <c r="L49" s="318"/>
      <c r="M49" s="318"/>
      <c r="N49" s="318"/>
      <c r="O49" s="318"/>
      <c r="P49" s="36"/>
      <c r="Q49" s="36"/>
      <c r="R49" s="338"/>
      <c r="U49" s="42"/>
    </row>
    <row r="50" spans="1:23" s="40" customFormat="1" ht="55.5" customHeight="1">
      <c r="A50" s="41">
        <v>1</v>
      </c>
      <c r="B50" s="80" t="s">
        <v>2478</v>
      </c>
      <c r="C50" s="36"/>
      <c r="D50" s="36" t="s">
        <v>793</v>
      </c>
      <c r="E50" s="36"/>
      <c r="F50" s="36"/>
      <c r="G50" s="36"/>
      <c r="H50" s="44"/>
      <c r="I50" s="340">
        <v>214000</v>
      </c>
      <c r="J50" s="340">
        <v>214000</v>
      </c>
      <c r="K50" s="318"/>
      <c r="L50" s="318"/>
      <c r="M50" s="340"/>
      <c r="N50" s="318"/>
      <c r="O50" s="318"/>
      <c r="P50" s="36"/>
      <c r="Q50" s="36" t="s">
        <v>2481</v>
      </c>
      <c r="R50" s="338"/>
      <c r="U50" s="42"/>
      <c r="W50" s="43"/>
    </row>
    <row r="51" spans="1:23" s="40" customFormat="1" ht="101.25" customHeight="1">
      <c r="A51" s="41">
        <v>2</v>
      </c>
      <c r="B51" s="75" t="s">
        <v>352</v>
      </c>
      <c r="C51" s="36" t="s">
        <v>24</v>
      </c>
      <c r="D51" s="34" t="s">
        <v>826</v>
      </c>
      <c r="E51" s="42">
        <v>2026</v>
      </c>
      <c r="F51" s="42">
        <v>2030</v>
      </c>
      <c r="G51" s="373" t="s">
        <v>827</v>
      </c>
      <c r="H51" s="42"/>
      <c r="I51" s="99">
        <f>J51</f>
        <v>120000</v>
      </c>
      <c r="J51" s="352">
        <v>120000</v>
      </c>
      <c r="K51" s="318"/>
      <c r="L51" s="318"/>
      <c r="M51" s="99"/>
      <c r="N51" s="318"/>
      <c r="O51" s="318"/>
      <c r="P51" s="41"/>
      <c r="Q51" s="41" t="s">
        <v>342</v>
      </c>
      <c r="U51" s="42"/>
    </row>
    <row r="52" spans="1:23" s="40" customFormat="1" ht="31.5">
      <c r="A52" s="20" t="s">
        <v>200</v>
      </c>
      <c r="B52" s="29" t="s">
        <v>201</v>
      </c>
      <c r="C52" s="36"/>
      <c r="D52" s="36"/>
      <c r="E52" s="42"/>
      <c r="F52" s="42"/>
      <c r="G52" s="34"/>
      <c r="H52" s="42"/>
      <c r="I52" s="318"/>
      <c r="J52" s="318"/>
      <c r="K52" s="318"/>
      <c r="L52" s="318"/>
      <c r="M52" s="318"/>
      <c r="N52" s="318"/>
      <c r="O52" s="318"/>
      <c r="P52" s="36"/>
      <c r="Q52" s="36"/>
      <c r="R52" s="338"/>
      <c r="U52" s="42"/>
    </row>
    <row r="53" spans="1:23" s="40" customFormat="1" ht="31.5">
      <c r="A53" s="26" t="s">
        <v>186</v>
      </c>
      <c r="B53" s="27" t="s">
        <v>77</v>
      </c>
      <c r="C53" s="36"/>
      <c r="D53" s="36"/>
      <c r="E53" s="42"/>
      <c r="F53" s="42"/>
      <c r="G53" s="34"/>
      <c r="H53" s="42"/>
      <c r="I53" s="318"/>
      <c r="J53" s="318"/>
      <c r="K53" s="318"/>
      <c r="L53" s="318"/>
      <c r="M53" s="318"/>
      <c r="N53" s="318"/>
      <c r="O53" s="318"/>
      <c r="P53" s="36"/>
      <c r="Q53" s="36"/>
      <c r="R53" s="338"/>
      <c r="U53" s="42"/>
    </row>
    <row r="54" spans="1:23" s="40" customFormat="1">
      <c r="A54" s="41"/>
      <c r="B54" s="34"/>
      <c r="C54" s="36"/>
      <c r="D54" s="36"/>
      <c r="E54" s="42"/>
      <c r="F54" s="42"/>
      <c r="G54" s="34"/>
      <c r="H54" s="42"/>
      <c r="I54" s="318"/>
      <c r="J54" s="318"/>
      <c r="K54" s="318"/>
      <c r="L54" s="318"/>
      <c r="M54" s="318"/>
      <c r="N54" s="318"/>
      <c r="O54" s="318"/>
      <c r="P54" s="36"/>
      <c r="Q54" s="36"/>
      <c r="R54" s="338"/>
      <c r="U54" s="42"/>
    </row>
    <row r="55" spans="1:23" s="40" customFormat="1" ht="31.5">
      <c r="A55" s="26" t="s">
        <v>187</v>
      </c>
      <c r="B55" s="27" t="s">
        <v>78</v>
      </c>
      <c r="C55" s="36"/>
      <c r="D55" s="36"/>
      <c r="E55" s="42"/>
      <c r="F55" s="42"/>
      <c r="G55" s="34"/>
      <c r="H55" s="42"/>
      <c r="I55" s="318"/>
      <c r="J55" s="318"/>
      <c r="K55" s="318"/>
      <c r="L55" s="318"/>
      <c r="M55" s="318"/>
      <c r="N55" s="318"/>
      <c r="O55" s="318"/>
      <c r="P55" s="36"/>
      <c r="Q55" s="36"/>
      <c r="R55" s="338"/>
      <c r="U55" s="42"/>
    </row>
    <row r="56" spans="1:23" s="40" customFormat="1" ht="47.25">
      <c r="A56" s="26" t="s">
        <v>60</v>
      </c>
      <c r="B56" s="27" t="s">
        <v>79</v>
      </c>
      <c r="C56" s="36"/>
      <c r="D56" s="36"/>
      <c r="E56" s="42"/>
      <c r="F56" s="42"/>
      <c r="G56" s="34"/>
      <c r="H56" s="42"/>
      <c r="I56" s="318"/>
      <c r="J56" s="318"/>
      <c r="K56" s="318"/>
      <c r="L56" s="318"/>
      <c r="M56" s="318"/>
      <c r="N56" s="318"/>
      <c r="O56" s="318"/>
      <c r="P56" s="36"/>
      <c r="Q56" s="36"/>
      <c r="R56" s="338"/>
      <c r="U56" s="42"/>
    </row>
    <row r="57" spans="1:23" s="40" customFormat="1">
      <c r="A57" s="41"/>
      <c r="B57" s="34"/>
      <c r="C57" s="36"/>
      <c r="D57" s="36"/>
      <c r="E57" s="42"/>
      <c r="F57" s="42"/>
      <c r="G57" s="34"/>
      <c r="H57" s="42"/>
      <c r="I57" s="318"/>
      <c r="J57" s="318"/>
      <c r="K57" s="318"/>
      <c r="L57" s="318"/>
      <c r="M57" s="318"/>
      <c r="N57" s="318"/>
      <c r="O57" s="318"/>
      <c r="P57" s="36"/>
      <c r="Q57" s="36"/>
      <c r="R57" s="338"/>
      <c r="U57" s="42"/>
    </row>
    <row r="58" spans="1:23" s="40" customFormat="1" ht="31.5">
      <c r="A58" s="26" t="s">
        <v>61</v>
      </c>
      <c r="B58" s="27" t="s">
        <v>80</v>
      </c>
      <c r="C58" s="36"/>
      <c r="D58" s="36"/>
      <c r="E58" s="42"/>
      <c r="F58" s="42"/>
      <c r="G58" s="34"/>
      <c r="H58" s="42"/>
      <c r="I58" s="318"/>
      <c r="J58" s="318"/>
      <c r="K58" s="318"/>
      <c r="L58" s="318"/>
      <c r="M58" s="318"/>
      <c r="N58" s="318"/>
      <c r="O58" s="318"/>
      <c r="P58" s="36"/>
      <c r="Q58" s="36"/>
      <c r="R58" s="338"/>
      <c r="U58" s="42"/>
    </row>
    <row r="59" spans="1:23" s="40" customFormat="1">
      <c r="A59" s="41"/>
      <c r="B59" s="34"/>
      <c r="C59" s="36"/>
      <c r="D59" s="36"/>
      <c r="E59" s="42"/>
      <c r="F59" s="42"/>
      <c r="G59" s="34"/>
      <c r="H59" s="42"/>
      <c r="I59" s="318"/>
      <c r="J59" s="318"/>
      <c r="K59" s="318"/>
      <c r="L59" s="318"/>
      <c r="M59" s="318"/>
      <c r="N59" s="318"/>
      <c r="O59" s="318"/>
      <c r="P59" s="36"/>
      <c r="Q59" s="36"/>
      <c r="R59" s="338"/>
      <c r="U59" s="42"/>
    </row>
    <row r="60" spans="1:23" s="40" customFormat="1" ht="31.5">
      <c r="A60" s="26" t="s">
        <v>189</v>
      </c>
      <c r="B60" s="27" t="s">
        <v>81</v>
      </c>
      <c r="C60" s="36"/>
      <c r="D60" s="36"/>
      <c r="E60" s="42"/>
      <c r="F60" s="42"/>
      <c r="G60" s="34"/>
      <c r="H60" s="42"/>
      <c r="I60" s="318"/>
      <c r="J60" s="318"/>
      <c r="K60" s="318"/>
      <c r="L60" s="318"/>
      <c r="M60" s="318"/>
      <c r="N60" s="318"/>
      <c r="O60" s="318"/>
      <c r="P60" s="36"/>
      <c r="Q60" s="36"/>
      <c r="R60" s="338"/>
      <c r="U60" s="42"/>
    </row>
    <row r="61" spans="1:23" s="40" customFormat="1">
      <c r="A61" s="41"/>
      <c r="B61" s="34"/>
      <c r="C61" s="36"/>
      <c r="D61" s="36"/>
      <c r="E61" s="42"/>
      <c r="F61" s="42"/>
      <c r="G61" s="34"/>
      <c r="H61" s="42"/>
      <c r="I61" s="318"/>
      <c r="J61" s="318"/>
      <c r="K61" s="318"/>
      <c r="L61" s="318"/>
      <c r="M61" s="318"/>
      <c r="N61" s="318"/>
      <c r="O61" s="318"/>
      <c r="P61" s="36"/>
      <c r="Q61" s="36"/>
      <c r="R61" s="338"/>
      <c r="U61" s="42"/>
    </row>
    <row r="62" spans="1:23" s="40" customFormat="1" ht="31.5">
      <c r="A62" s="20" t="s">
        <v>203</v>
      </c>
      <c r="B62" s="29" t="s">
        <v>204</v>
      </c>
      <c r="C62" s="36"/>
      <c r="D62" s="36"/>
      <c r="E62" s="42"/>
      <c r="F62" s="42"/>
      <c r="G62" s="34"/>
      <c r="H62" s="42"/>
      <c r="I62" s="318"/>
      <c r="J62" s="318"/>
      <c r="K62" s="318"/>
      <c r="L62" s="318"/>
      <c r="M62" s="318"/>
      <c r="N62" s="318"/>
      <c r="O62" s="318"/>
      <c r="P62" s="36"/>
      <c r="Q62" s="36"/>
      <c r="R62" s="338"/>
      <c r="U62" s="349">
        <f>SUM(M63:M71)</f>
        <v>250000</v>
      </c>
    </row>
    <row r="63" spans="1:23" s="40" customFormat="1" ht="31.5">
      <c r="A63" s="26" t="s">
        <v>186</v>
      </c>
      <c r="B63" s="27" t="s">
        <v>77</v>
      </c>
      <c r="C63" s="36"/>
      <c r="D63" s="36"/>
      <c r="E63" s="42"/>
      <c r="F63" s="42"/>
      <c r="G63" s="34"/>
      <c r="H63" s="42"/>
      <c r="I63" s="318"/>
      <c r="J63" s="318"/>
      <c r="K63" s="318"/>
      <c r="L63" s="318"/>
      <c r="M63" s="318"/>
      <c r="N63" s="318"/>
      <c r="O63" s="318"/>
      <c r="P63" s="36"/>
      <c r="Q63" s="36"/>
      <c r="R63" s="338"/>
      <c r="U63" s="42"/>
    </row>
    <row r="64" spans="1:23" s="40" customFormat="1">
      <c r="A64" s="41"/>
      <c r="B64" s="34"/>
      <c r="C64" s="36"/>
      <c r="D64" s="36"/>
      <c r="E64" s="42"/>
      <c r="F64" s="42"/>
      <c r="G64" s="34"/>
      <c r="H64" s="42"/>
      <c r="I64" s="318"/>
      <c r="J64" s="318"/>
      <c r="K64" s="318"/>
      <c r="L64" s="318"/>
      <c r="M64" s="318"/>
      <c r="N64" s="318"/>
      <c r="O64" s="318"/>
      <c r="P64" s="36"/>
      <c r="Q64" s="36"/>
      <c r="R64" s="338"/>
      <c r="U64" s="42"/>
    </row>
    <row r="65" spans="1:23" s="40" customFormat="1" ht="31.5">
      <c r="A65" s="26" t="s">
        <v>187</v>
      </c>
      <c r="B65" s="27" t="s">
        <v>78</v>
      </c>
      <c r="C65" s="36"/>
      <c r="D65" s="36"/>
      <c r="E65" s="42"/>
      <c r="F65" s="42"/>
      <c r="G65" s="34"/>
      <c r="H65" s="42"/>
      <c r="I65" s="318"/>
      <c r="J65" s="318"/>
      <c r="K65" s="318"/>
      <c r="L65" s="318"/>
      <c r="M65" s="318"/>
      <c r="N65" s="318"/>
      <c r="O65" s="318"/>
      <c r="P65" s="36"/>
      <c r="Q65" s="36"/>
      <c r="R65" s="338"/>
      <c r="U65" s="42"/>
    </row>
    <row r="66" spans="1:23" s="40" customFormat="1" ht="47.25">
      <c r="A66" s="26" t="s">
        <v>60</v>
      </c>
      <c r="B66" s="27" t="s">
        <v>79</v>
      </c>
      <c r="C66" s="36"/>
      <c r="D66" s="36"/>
      <c r="E66" s="42"/>
      <c r="F66" s="42"/>
      <c r="G66" s="34"/>
      <c r="H66" s="42"/>
      <c r="I66" s="318"/>
      <c r="J66" s="318"/>
      <c r="K66" s="318"/>
      <c r="L66" s="318"/>
      <c r="M66" s="318"/>
      <c r="N66" s="318"/>
      <c r="O66" s="318"/>
      <c r="P66" s="36"/>
      <c r="Q66" s="36"/>
      <c r="R66" s="338"/>
      <c r="U66" s="42"/>
    </row>
    <row r="67" spans="1:23" s="40" customFormat="1" ht="45.75" customHeight="1">
      <c r="A67" s="41">
        <v>1</v>
      </c>
      <c r="B67" s="34" t="s">
        <v>485</v>
      </c>
      <c r="C67" s="36" t="s">
        <v>24</v>
      </c>
      <c r="D67" s="36" t="s">
        <v>486</v>
      </c>
      <c r="E67" s="42"/>
      <c r="F67" s="42"/>
      <c r="G67" s="34"/>
      <c r="H67" s="42"/>
      <c r="I67" s="318">
        <v>250000</v>
      </c>
      <c r="J67" s="318">
        <v>250000</v>
      </c>
      <c r="K67" s="318"/>
      <c r="L67" s="318"/>
      <c r="M67" s="318">
        <v>250000</v>
      </c>
      <c r="N67" s="318"/>
      <c r="O67" s="318"/>
      <c r="P67" s="36"/>
      <c r="Q67" s="36" t="s">
        <v>2487</v>
      </c>
      <c r="R67" s="338">
        <v>1</v>
      </c>
      <c r="U67" s="42"/>
    </row>
    <row r="68" spans="1:23" s="40" customFormat="1" ht="30.75" customHeight="1">
      <c r="A68" s="26" t="s">
        <v>61</v>
      </c>
      <c r="B68" s="27" t="s">
        <v>80</v>
      </c>
      <c r="C68" s="36"/>
      <c r="D68" s="36"/>
      <c r="E68" s="42"/>
      <c r="F68" s="42"/>
      <c r="G68" s="34"/>
      <c r="H68" s="42"/>
      <c r="I68" s="318"/>
      <c r="J68" s="318"/>
      <c r="K68" s="318"/>
      <c r="L68" s="318"/>
      <c r="M68" s="318"/>
      <c r="N68" s="318"/>
      <c r="O68" s="318"/>
      <c r="P68" s="36"/>
      <c r="Q68" s="36"/>
      <c r="R68" s="338"/>
      <c r="U68" s="42"/>
    </row>
    <row r="69" spans="1:23" s="40" customFormat="1">
      <c r="A69" s="41"/>
      <c r="B69" s="34"/>
      <c r="C69" s="36"/>
      <c r="D69" s="36"/>
      <c r="E69" s="42"/>
      <c r="F69" s="42"/>
      <c r="G69" s="34"/>
      <c r="H69" s="42"/>
      <c r="I69" s="318"/>
      <c r="J69" s="318"/>
      <c r="K69" s="318"/>
      <c r="L69" s="318"/>
      <c r="M69" s="318"/>
      <c r="N69" s="318"/>
      <c r="O69" s="318"/>
      <c r="P69" s="36"/>
      <c r="Q69" s="36"/>
      <c r="R69" s="338"/>
      <c r="U69" s="42"/>
    </row>
    <row r="70" spans="1:23" s="40" customFormat="1" ht="42.75" customHeight="1">
      <c r="A70" s="26" t="s">
        <v>189</v>
      </c>
      <c r="B70" s="27" t="s">
        <v>81</v>
      </c>
      <c r="C70" s="36"/>
      <c r="D70" s="36"/>
      <c r="E70" s="42"/>
      <c r="F70" s="42"/>
      <c r="G70" s="34"/>
      <c r="H70" s="42"/>
      <c r="I70" s="318"/>
      <c r="J70" s="318"/>
      <c r="K70" s="318"/>
      <c r="L70" s="318"/>
      <c r="M70" s="318"/>
      <c r="N70" s="318"/>
      <c r="O70" s="318"/>
      <c r="P70" s="36"/>
      <c r="Q70" s="36"/>
      <c r="R70" s="338"/>
      <c r="U70" s="42"/>
    </row>
    <row r="71" spans="1:23" s="40" customFormat="1" ht="39.75" customHeight="1">
      <c r="A71" s="41">
        <v>1</v>
      </c>
      <c r="B71" s="34" t="s">
        <v>487</v>
      </c>
      <c r="C71" s="36" t="s">
        <v>24</v>
      </c>
      <c r="D71" s="36" t="s">
        <v>486</v>
      </c>
      <c r="E71" s="42"/>
      <c r="F71" s="42"/>
      <c r="G71" s="34"/>
      <c r="H71" s="42"/>
      <c r="I71" s="318">
        <v>125000</v>
      </c>
      <c r="J71" s="318">
        <v>125000</v>
      </c>
      <c r="K71" s="318"/>
      <c r="L71" s="318"/>
      <c r="M71" s="318"/>
      <c r="N71" s="318"/>
      <c r="O71" s="318"/>
      <c r="P71" s="36"/>
      <c r="Q71" s="36" t="s">
        <v>248</v>
      </c>
      <c r="R71" s="338"/>
      <c r="U71" s="42"/>
    </row>
    <row r="72" spans="1:23" s="40" customFormat="1" ht="37.5" customHeight="1">
      <c r="A72" s="20" t="s">
        <v>206</v>
      </c>
      <c r="B72" s="29" t="s">
        <v>207</v>
      </c>
      <c r="C72" s="36"/>
      <c r="D72" s="36"/>
      <c r="E72" s="42"/>
      <c r="F72" s="42"/>
      <c r="G72" s="34"/>
      <c r="H72" s="42"/>
      <c r="I72" s="318"/>
      <c r="J72" s="318"/>
      <c r="K72" s="318"/>
      <c r="L72" s="318"/>
      <c r="M72" s="318"/>
      <c r="N72" s="318"/>
      <c r="O72" s="318"/>
      <c r="P72" s="36"/>
      <c r="Q72" s="36"/>
      <c r="R72" s="338"/>
      <c r="U72" s="349">
        <f>SUM(M73:M81)</f>
        <v>259798</v>
      </c>
    </row>
    <row r="73" spans="1:23" s="40" customFormat="1" ht="31.5">
      <c r="A73" s="26" t="s">
        <v>186</v>
      </c>
      <c r="B73" s="27" t="s">
        <v>77</v>
      </c>
      <c r="C73" s="36"/>
      <c r="D73" s="36"/>
      <c r="E73" s="42"/>
      <c r="F73" s="42"/>
      <c r="G73" s="34"/>
      <c r="H73" s="42"/>
      <c r="I73" s="318"/>
      <c r="J73" s="318"/>
      <c r="K73" s="318"/>
      <c r="L73" s="318"/>
      <c r="M73" s="318"/>
      <c r="N73" s="318"/>
      <c r="O73" s="318"/>
      <c r="P73" s="36"/>
      <c r="Q73" s="36"/>
      <c r="R73" s="338"/>
      <c r="U73" s="42"/>
    </row>
    <row r="74" spans="1:23" s="40" customFormat="1" ht="30" customHeight="1">
      <c r="A74" s="353">
        <v>1</v>
      </c>
      <c r="B74" s="80" t="s">
        <v>89</v>
      </c>
      <c r="C74" s="36" t="s">
        <v>24</v>
      </c>
      <c r="D74" s="36" t="s">
        <v>116</v>
      </c>
      <c r="E74" s="36">
        <v>2025</v>
      </c>
      <c r="F74" s="36"/>
      <c r="G74" s="36" t="s">
        <v>123</v>
      </c>
      <c r="H74" s="351"/>
      <c r="I74" s="340">
        <v>150000</v>
      </c>
      <c r="J74" s="340">
        <v>150000</v>
      </c>
      <c r="K74" s="318">
        <v>88174</v>
      </c>
      <c r="L74" s="318">
        <v>88174</v>
      </c>
      <c r="M74" s="318">
        <v>61826</v>
      </c>
      <c r="N74" s="318"/>
      <c r="O74" s="318"/>
      <c r="P74" s="36"/>
      <c r="Q74" s="36" t="s">
        <v>299</v>
      </c>
      <c r="R74" s="83">
        <v>1</v>
      </c>
      <c r="U74" s="42"/>
    </row>
    <row r="75" spans="1:23" s="40" customFormat="1" ht="84.75" customHeight="1">
      <c r="A75" s="353">
        <v>2</v>
      </c>
      <c r="B75" s="80" t="s">
        <v>90</v>
      </c>
      <c r="C75" s="36" t="s">
        <v>24</v>
      </c>
      <c r="D75" s="36" t="s">
        <v>116</v>
      </c>
      <c r="E75" s="36">
        <v>2025</v>
      </c>
      <c r="F75" s="36"/>
      <c r="G75" s="36"/>
      <c r="H75" s="351"/>
      <c r="I75" s="340">
        <v>130248</v>
      </c>
      <c r="J75" s="340">
        <v>130248</v>
      </c>
      <c r="K75" s="318">
        <v>1000</v>
      </c>
      <c r="L75" s="318">
        <v>1000</v>
      </c>
      <c r="M75" s="318">
        <v>107972</v>
      </c>
      <c r="N75" s="318"/>
      <c r="O75" s="318"/>
      <c r="P75" s="36"/>
      <c r="Q75" s="36" t="s">
        <v>299</v>
      </c>
      <c r="R75" s="83">
        <v>1</v>
      </c>
      <c r="S75" s="40" t="s">
        <v>689</v>
      </c>
      <c r="U75" s="42"/>
      <c r="W75" s="43">
        <f>M75-V13</f>
        <v>107972</v>
      </c>
    </row>
    <row r="76" spans="1:23" s="40" customFormat="1" ht="72.75" customHeight="1">
      <c r="A76" s="353">
        <v>3</v>
      </c>
      <c r="B76" s="80" t="s">
        <v>2444</v>
      </c>
      <c r="C76" s="36" t="s">
        <v>24</v>
      </c>
      <c r="D76" s="36" t="s">
        <v>116</v>
      </c>
      <c r="E76" s="36">
        <v>2025</v>
      </c>
      <c r="F76" s="36"/>
      <c r="G76" s="36"/>
      <c r="H76" s="351"/>
      <c r="I76" s="340">
        <v>260000</v>
      </c>
      <c r="J76" s="340">
        <v>259900</v>
      </c>
      <c r="K76" s="318">
        <v>60100</v>
      </c>
      <c r="L76" s="318">
        <v>60000</v>
      </c>
      <c r="M76" s="318">
        <v>90000</v>
      </c>
      <c r="N76" s="318"/>
      <c r="O76" s="318"/>
      <c r="P76" s="36"/>
      <c r="Q76" s="36" t="s">
        <v>2482</v>
      </c>
      <c r="R76" s="83">
        <v>1</v>
      </c>
      <c r="U76" s="42"/>
    </row>
    <row r="77" spans="1:23" s="40" customFormat="1" ht="31.5">
      <c r="A77" s="26" t="s">
        <v>187</v>
      </c>
      <c r="B77" s="27" t="s">
        <v>78</v>
      </c>
      <c r="C77" s="36"/>
      <c r="D77" s="36"/>
      <c r="E77" s="42"/>
      <c r="F77" s="42"/>
      <c r="G77" s="34"/>
      <c r="H77" s="42"/>
      <c r="I77" s="318"/>
      <c r="J77" s="318"/>
      <c r="K77" s="318"/>
      <c r="L77" s="318"/>
      <c r="M77" s="318"/>
      <c r="N77" s="318"/>
      <c r="O77" s="318"/>
      <c r="P77" s="36"/>
      <c r="Q77" s="36"/>
      <c r="R77" s="338"/>
      <c r="U77" s="42"/>
    </row>
    <row r="78" spans="1:23" s="40" customFormat="1" ht="47.25">
      <c r="A78" s="26" t="s">
        <v>60</v>
      </c>
      <c r="B78" s="27" t="s">
        <v>79</v>
      </c>
      <c r="C78" s="36"/>
      <c r="D78" s="36"/>
      <c r="E78" s="42"/>
      <c r="F78" s="42"/>
      <c r="G78" s="34"/>
      <c r="H78" s="42"/>
      <c r="I78" s="318"/>
      <c r="J78" s="318"/>
      <c r="K78" s="318"/>
      <c r="L78" s="318"/>
      <c r="M78" s="318"/>
      <c r="N78" s="318"/>
      <c r="O78" s="318"/>
      <c r="P78" s="36"/>
      <c r="Q78" s="36"/>
      <c r="R78" s="338"/>
      <c r="U78" s="42"/>
    </row>
    <row r="79" spans="1:23" s="40" customFormat="1" hidden="1">
      <c r="A79" s="41"/>
      <c r="B79" s="34"/>
      <c r="C79" s="36"/>
      <c r="D79" s="36"/>
      <c r="E79" s="42"/>
      <c r="F79" s="42"/>
      <c r="G79" s="34"/>
      <c r="H79" s="42"/>
      <c r="I79" s="318"/>
      <c r="J79" s="318"/>
      <c r="K79" s="318"/>
      <c r="L79" s="318"/>
      <c r="M79" s="318"/>
      <c r="N79" s="318"/>
      <c r="O79" s="318"/>
      <c r="P79" s="36"/>
      <c r="Q79" s="36"/>
      <c r="R79" s="338"/>
      <c r="U79" s="42"/>
    </row>
    <row r="80" spans="1:23" s="40" customFormat="1" ht="31.5">
      <c r="A80" s="26" t="s">
        <v>61</v>
      </c>
      <c r="B80" s="27" t="s">
        <v>80</v>
      </c>
      <c r="C80" s="36"/>
      <c r="D80" s="36"/>
      <c r="E80" s="42"/>
      <c r="F80" s="42"/>
      <c r="G80" s="34"/>
      <c r="H80" s="42"/>
      <c r="I80" s="318"/>
      <c r="J80" s="318"/>
      <c r="K80" s="318"/>
      <c r="L80" s="318"/>
      <c r="M80" s="318"/>
      <c r="N80" s="318"/>
      <c r="O80" s="318"/>
      <c r="P80" s="36"/>
      <c r="Q80" s="36"/>
      <c r="R80" s="338"/>
      <c r="U80" s="42"/>
    </row>
    <row r="81" spans="1:21" s="40" customFormat="1" ht="31.5">
      <c r="A81" s="26" t="s">
        <v>189</v>
      </c>
      <c r="B81" s="27" t="s">
        <v>81</v>
      </c>
      <c r="C81" s="36"/>
      <c r="D81" s="36"/>
      <c r="E81" s="42"/>
      <c r="F81" s="42"/>
      <c r="G81" s="34"/>
      <c r="H81" s="42"/>
      <c r="I81" s="318"/>
      <c r="J81" s="318"/>
      <c r="K81" s="318"/>
      <c r="L81" s="318"/>
      <c r="M81" s="318"/>
      <c r="N81" s="318"/>
      <c r="O81" s="318"/>
      <c r="P81" s="36"/>
      <c r="Q81" s="36"/>
      <c r="R81" s="338"/>
      <c r="U81" s="42"/>
    </row>
    <row r="82" spans="1:21" s="40" customFormat="1" ht="31.5">
      <c r="A82" s="20" t="s">
        <v>208</v>
      </c>
      <c r="B82" s="29" t="s">
        <v>209</v>
      </c>
      <c r="C82" s="36"/>
      <c r="D82" s="36"/>
      <c r="E82" s="42"/>
      <c r="F82" s="42"/>
      <c r="G82" s="34"/>
      <c r="H82" s="42"/>
      <c r="I82" s="318"/>
      <c r="J82" s="318"/>
      <c r="K82" s="318"/>
      <c r="L82" s="318"/>
      <c r="M82" s="318"/>
      <c r="N82" s="318"/>
      <c r="O82" s="318"/>
      <c r="P82" s="36"/>
      <c r="Q82" s="36"/>
      <c r="R82" s="338"/>
      <c r="U82" s="349">
        <f>SUM(M83:M91)</f>
        <v>90000</v>
      </c>
    </row>
    <row r="83" spans="1:21" s="40" customFormat="1" ht="31.5">
      <c r="A83" s="26" t="s">
        <v>186</v>
      </c>
      <c r="B83" s="27" t="s">
        <v>77</v>
      </c>
      <c r="C83" s="36"/>
      <c r="D83" s="36"/>
      <c r="E83" s="42"/>
      <c r="F83" s="42"/>
      <c r="G83" s="34"/>
      <c r="H83" s="42"/>
      <c r="I83" s="318"/>
      <c r="J83" s="318"/>
      <c r="K83" s="318"/>
      <c r="L83" s="318"/>
      <c r="M83" s="318"/>
      <c r="N83" s="318"/>
      <c r="O83" s="318"/>
      <c r="P83" s="36"/>
      <c r="Q83" s="36"/>
      <c r="R83" s="338"/>
      <c r="U83" s="42"/>
    </row>
    <row r="84" spans="1:21" s="40" customFormat="1">
      <c r="A84" s="41"/>
      <c r="B84" s="34"/>
      <c r="C84" s="36"/>
      <c r="D84" s="36"/>
      <c r="E84" s="42"/>
      <c r="F84" s="42"/>
      <c r="G84" s="34"/>
      <c r="H84" s="42"/>
      <c r="I84" s="318"/>
      <c r="J84" s="318"/>
      <c r="K84" s="318"/>
      <c r="L84" s="318"/>
      <c r="M84" s="318"/>
      <c r="N84" s="318"/>
      <c r="O84" s="318"/>
      <c r="P84" s="36"/>
      <c r="Q84" s="36"/>
      <c r="R84" s="338"/>
      <c r="U84" s="42"/>
    </row>
    <row r="85" spans="1:21" s="40" customFormat="1" ht="31.5">
      <c r="A85" s="26" t="s">
        <v>187</v>
      </c>
      <c r="B85" s="27" t="s">
        <v>78</v>
      </c>
      <c r="C85" s="36"/>
      <c r="D85" s="36"/>
      <c r="E85" s="42"/>
      <c r="F85" s="42"/>
      <c r="G85" s="34"/>
      <c r="H85" s="42"/>
      <c r="I85" s="318"/>
      <c r="J85" s="318"/>
      <c r="K85" s="318"/>
      <c r="L85" s="318"/>
      <c r="M85" s="318"/>
      <c r="N85" s="318"/>
      <c r="O85" s="318"/>
      <c r="P85" s="36"/>
      <c r="Q85" s="36"/>
      <c r="R85" s="338"/>
      <c r="U85" s="42"/>
    </row>
    <row r="86" spans="1:21" s="40" customFormat="1" ht="47.25">
      <c r="A86" s="26" t="s">
        <v>60</v>
      </c>
      <c r="B86" s="27" t="s">
        <v>79</v>
      </c>
      <c r="C86" s="36"/>
      <c r="D86" s="36"/>
      <c r="E86" s="42"/>
      <c r="F86" s="42"/>
      <c r="G86" s="34"/>
      <c r="H86" s="42"/>
      <c r="I86" s="318"/>
      <c r="J86" s="318"/>
      <c r="K86" s="318"/>
      <c r="L86" s="318"/>
      <c r="M86" s="318"/>
      <c r="N86" s="318"/>
      <c r="O86" s="318"/>
      <c r="P86" s="36"/>
      <c r="Q86" s="36"/>
      <c r="R86" s="338"/>
      <c r="U86" s="42"/>
    </row>
    <row r="87" spans="1:21" s="40" customFormat="1" ht="76.5" customHeight="1">
      <c r="A87" s="41">
        <v>1</v>
      </c>
      <c r="B87" s="34" t="s">
        <v>522</v>
      </c>
      <c r="C87" s="36" t="s">
        <v>24</v>
      </c>
      <c r="D87" s="36" t="s">
        <v>793</v>
      </c>
      <c r="E87" s="42"/>
      <c r="F87" s="42"/>
      <c r="G87" s="34"/>
      <c r="H87" s="42"/>
      <c r="I87" s="318">
        <v>90000</v>
      </c>
      <c r="J87" s="318">
        <v>90000</v>
      </c>
      <c r="K87" s="318"/>
      <c r="L87" s="318"/>
      <c r="M87" s="318">
        <v>90000</v>
      </c>
      <c r="N87" s="318"/>
      <c r="O87" s="318"/>
      <c r="P87" s="36"/>
      <c r="Q87" s="36" t="s">
        <v>523</v>
      </c>
      <c r="R87" s="338">
        <v>1</v>
      </c>
      <c r="U87" s="42"/>
    </row>
    <row r="88" spans="1:21" s="40" customFormat="1" hidden="1">
      <c r="A88" s="41"/>
      <c r="B88" s="34"/>
      <c r="C88" s="36"/>
      <c r="D88" s="36"/>
      <c r="E88" s="42"/>
      <c r="F88" s="42"/>
      <c r="G88" s="34"/>
      <c r="H88" s="42"/>
      <c r="I88" s="318"/>
      <c r="J88" s="318"/>
      <c r="K88" s="318"/>
      <c r="L88" s="318"/>
      <c r="M88" s="318"/>
      <c r="N88" s="318"/>
      <c r="O88" s="318"/>
      <c r="P88" s="36"/>
      <c r="Q88" s="36"/>
      <c r="R88" s="338"/>
      <c r="U88" s="42"/>
    </row>
    <row r="89" spans="1:21" s="40" customFormat="1" ht="31.5">
      <c r="A89" s="26" t="s">
        <v>61</v>
      </c>
      <c r="B89" s="27" t="s">
        <v>80</v>
      </c>
      <c r="C89" s="36"/>
      <c r="D89" s="36"/>
      <c r="E89" s="42"/>
      <c r="F89" s="42"/>
      <c r="G89" s="34"/>
      <c r="H89" s="42"/>
      <c r="I89" s="318"/>
      <c r="J89" s="318"/>
      <c r="K89" s="318"/>
      <c r="L89" s="318"/>
      <c r="M89" s="318"/>
      <c r="N89" s="318"/>
      <c r="O89" s="318"/>
      <c r="P89" s="36"/>
      <c r="Q89" s="36"/>
      <c r="R89" s="338"/>
      <c r="U89" s="42"/>
    </row>
    <row r="90" spans="1:21" s="40" customFormat="1" hidden="1">
      <c r="A90" s="41"/>
      <c r="B90" s="34"/>
      <c r="C90" s="36"/>
      <c r="D90" s="36"/>
      <c r="E90" s="42"/>
      <c r="F90" s="42"/>
      <c r="G90" s="34"/>
      <c r="H90" s="42"/>
      <c r="I90" s="318"/>
      <c r="J90" s="318"/>
      <c r="K90" s="318"/>
      <c r="L90" s="318"/>
      <c r="M90" s="318"/>
      <c r="N90" s="318"/>
      <c r="O90" s="318"/>
      <c r="P90" s="36"/>
      <c r="Q90" s="36"/>
      <c r="R90" s="338"/>
      <c r="U90" s="42"/>
    </row>
    <row r="91" spans="1:21" s="40" customFormat="1" ht="31.5">
      <c r="A91" s="26" t="s">
        <v>189</v>
      </c>
      <c r="B91" s="27" t="s">
        <v>81</v>
      </c>
      <c r="C91" s="36"/>
      <c r="D91" s="36"/>
      <c r="E91" s="42"/>
      <c r="F91" s="42"/>
      <c r="G91" s="34"/>
      <c r="H91" s="42"/>
      <c r="I91" s="318"/>
      <c r="J91" s="318"/>
      <c r="K91" s="318"/>
      <c r="L91" s="318"/>
      <c r="M91" s="318"/>
      <c r="N91" s="318"/>
      <c r="O91" s="318"/>
      <c r="P91" s="36"/>
      <c r="Q91" s="36"/>
      <c r="R91" s="338"/>
      <c r="U91" s="42"/>
    </row>
    <row r="92" spans="1:21" s="40" customFormat="1" hidden="1">
      <c r="A92" s="20"/>
      <c r="B92" s="29"/>
      <c r="C92" s="36"/>
      <c r="D92" s="36"/>
      <c r="E92" s="42"/>
      <c r="F92" s="42"/>
      <c r="G92" s="34"/>
      <c r="H92" s="42"/>
      <c r="I92" s="318"/>
      <c r="J92" s="318"/>
      <c r="K92" s="318"/>
      <c r="L92" s="318"/>
      <c r="M92" s="318"/>
      <c r="N92" s="318"/>
      <c r="O92" s="318"/>
      <c r="P92" s="36"/>
      <c r="Q92" s="36"/>
      <c r="R92" s="338"/>
      <c r="U92" s="42"/>
    </row>
    <row r="93" spans="1:21" s="40" customFormat="1">
      <c r="A93" s="20" t="s">
        <v>210</v>
      </c>
      <c r="B93" s="29" t="s">
        <v>211</v>
      </c>
      <c r="C93" s="36"/>
      <c r="D93" s="36"/>
      <c r="E93" s="42"/>
      <c r="F93" s="42"/>
      <c r="G93" s="34"/>
      <c r="H93" s="42"/>
      <c r="I93" s="318"/>
      <c r="J93" s="318"/>
      <c r="K93" s="318"/>
      <c r="L93" s="318"/>
      <c r="M93" s="318"/>
      <c r="N93" s="318"/>
      <c r="O93" s="318"/>
      <c r="P93" s="36"/>
      <c r="Q93" s="36"/>
      <c r="R93" s="338"/>
      <c r="U93" s="349">
        <f>SUM(M94:M101)</f>
        <v>300000</v>
      </c>
    </row>
    <row r="94" spans="1:21" s="40" customFormat="1" ht="31.5">
      <c r="A94" s="26" t="s">
        <v>186</v>
      </c>
      <c r="B94" s="27" t="s">
        <v>77</v>
      </c>
      <c r="C94" s="36"/>
      <c r="D94" s="36"/>
      <c r="E94" s="42"/>
      <c r="F94" s="42"/>
      <c r="G94" s="34"/>
      <c r="H94" s="42"/>
      <c r="I94" s="318"/>
      <c r="J94" s="318"/>
      <c r="K94" s="318"/>
      <c r="L94" s="318"/>
      <c r="M94" s="318"/>
      <c r="N94" s="318"/>
      <c r="O94" s="318"/>
      <c r="P94" s="36"/>
      <c r="Q94" s="36"/>
      <c r="R94" s="338"/>
      <c r="U94" s="42"/>
    </row>
    <row r="95" spans="1:21" s="40" customFormat="1" hidden="1">
      <c r="A95" s="41"/>
      <c r="B95" s="34"/>
      <c r="C95" s="36"/>
      <c r="D95" s="36"/>
      <c r="E95" s="42"/>
      <c r="F95" s="42"/>
      <c r="G95" s="34"/>
      <c r="H95" s="42"/>
      <c r="I95" s="318"/>
      <c r="J95" s="318"/>
      <c r="K95" s="318"/>
      <c r="L95" s="318"/>
      <c r="M95" s="318"/>
      <c r="N95" s="318"/>
      <c r="O95" s="318"/>
      <c r="P95" s="36"/>
      <c r="Q95" s="36"/>
      <c r="R95" s="338"/>
      <c r="U95" s="42"/>
    </row>
    <row r="96" spans="1:21" s="40" customFormat="1" ht="31.5">
      <c r="A96" s="26" t="s">
        <v>187</v>
      </c>
      <c r="B96" s="27" t="s">
        <v>78</v>
      </c>
      <c r="C96" s="36"/>
      <c r="D96" s="36"/>
      <c r="E96" s="42"/>
      <c r="F96" s="42"/>
      <c r="G96" s="34"/>
      <c r="H96" s="42"/>
      <c r="I96" s="318"/>
      <c r="J96" s="318"/>
      <c r="K96" s="318"/>
      <c r="L96" s="318"/>
      <c r="M96" s="318"/>
      <c r="N96" s="318"/>
      <c r="O96" s="318"/>
      <c r="P96" s="36"/>
      <c r="Q96" s="36"/>
      <c r="R96" s="338"/>
      <c r="U96" s="42"/>
    </row>
    <row r="97" spans="1:23" s="40" customFormat="1" ht="47.25">
      <c r="A97" s="26" t="s">
        <v>60</v>
      </c>
      <c r="B97" s="27" t="s">
        <v>79</v>
      </c>
      <c r="C97" s="36"/>
      <c r="D97" s="36"/>
      <c r="E97" s="42"/>
      <c r="F97" s="42"/>
      <c r="G97" s="34"/>
      <c r="H97" s="42"/>
      <c r="I97" s="318"/>
      <c r="J97" s="318"/>
      <c r="K97" s="318"/>
      <c r="L97" s="318"/>
      <c r="M97" s="318"/>
      <c r="N97" s="318"/>
      <c r="O97" s="318"/>
      <c r="P97" s="36"/>
      <c r="Q97" s="36"/>
      <c r="R97" s="338"/>
      <c r="U97" s="42"/>
    </row>
    <row r="98" spans="1:23" s="40" customFormat="1" ht="31.5">
      <c r="A98" s="26" t="s">
        <v>61</v>
      </c>
      <c r="B98" s="27" t="s">
        <v>80</v>
      </c>
      <c r="C98" s="36"/>
      <c r="D98" s="36"/>
      <c r="E98" s="42"/>
      <c r="F98" s="42"/>
      <c r="G98" s="34"/>
      <c r="H98" s="42"/>
      <c r="I98" s="318"/>
      <c r="J98" s="318"/>
      <c r="K98" s="318"/>
      <c r="L98" s="318"/>
      <c r="M98" s="318"/>
      <c r="N98" s="318"/>
      <c r="O98" s="318"/>
      <c r="P98" s="36"/>
      <c r="Q98" s="36"/>
      <c r="R98" s="338"/>
      <c r="U98" s="42"/>
    </row>
    <row r="99" spans="1:23" s="40" customFormat="1" ht="84" customHeight="1">
      <c r="A99" s="41">
        <v>1</v>
      </c>
      <c r="B99" s="34" t="s">
        <v>690</v>
      </c>
      <c r="C99" s="36" t="s">
        <v>24</v>
      </c>
      <c r="D99" s="36" t="s">
        <v>793</v>
      </c>
      <c r="E99" s="42"/>
      <c r="F99" s="42"/>
      <c r="G99" s="34" t="s">
        <v>841</v>
      </c>
      <c r="H99" s="42"/>
      <c r="I99" s="318">
        <v>450000</v>
      </c>
      <c r="J99" s="318">
        <v>450000</v>
      </c>
      <c r="K99" s="318"/>
      <c r="L99" s="318"/>
      <c r="M99" s="318">
        <v>300000</v>
      </c>
      <c r="N99" s="318"/>
      <c r="O99" s="318"/>
      <c r="P99" s="36"/>
      <c r="Q99" s="36" t="s">
        <v>686</v>
      </c>
      <c r="R99" s="338">
        <v>1</v>
      </c>
      <c r="U99" s="42"/>
      <c r="W99" s="43">
        <f>J99-M99</f>
        <v>150000</v>
      </c>
    </row>
    <row r="100" spans="1:23" s="40" customFormat="1" ht="31.5">
      <c r="A100" s="26" t="s">
        <v>189</v>
      </c>
      <c r="B100" s="27" t="s">
        <v>81</v>
      </c>
      <c r="C100" s="36"/>
      <c r="D100" s="36"/>
      <c r="E100" s="42"/>
      <c r="F100" s="42"/>
      <c r="G100" s="34"/>
      <c r="H100" s="42"/>
      <c r="I100" s="318"/>
      <c r="J100" s="318"/>
      <c r="K100" s="318"/>
      <c r="L100" s="318"/>
      <c r="M100" s="318"/>
      <c r="N100" s="318"/>
      <c r="O100" s="318"/>
      <c r="P100" s="36"/>
      <c r="Q100" s="36"/>
      <c r="R100" s="338"/>
      <c r="U100" s="42"/>
      <c r="W100" s="43">
        <f t="shared" ref="W100:W162" si="1">J100-M100</f>
        <v>0</v>
      </c>
    </row>
    <row r="101" spans="1:23" s="40" customFormat="1" hidden="1">
      <c r="A101" s="20"/>
      <c r="B101" s="29"/>
      <c r="C101" s="36"/>
      <c r="D101" s="36"/>
      <c r="E101" s="42"/>
      <c r="F101" s="42"/>
      <c r="G101" s="34"/>
      <c r="H101" s="42"/>
      <c r="I101" s="318"/>
      <c r="J101" s="318"/>
      <c r="K101" s="318"/>
      <c r="L101" s="318"/>
      <c r="M101" s="318"/>
      <c r="N101" s="318"/>
      <c r="O101" s="318"/>
      <c r="P101" s="36"/>
      <c r="Q101" s="36"/>
      <c r="R101" s="338"/>
      <c r="U101" s="42"/>
      <c r="W101" s="43">
        <f t="shared" si="1"/>
        <v>0</v>
      </c>
    </row>
    <row r="102" spans="1:23" s="40" customFormat="1">
      <c r="A102" s="20" t="s">
        <v>212</v>
      </c>
      <c r="B102" s="29" t="s">
        <v>213</v>
      </c>
      <c r="C102" s="36"/>
      <c r="D102" s="36"/>
      <c r="E102" s="42"/>
      <c r="F102" s="42"/>
      <c r="G102" s="34"/>
      <c r="H102" s="42"/>
      <c r="I102" s="318"/>
      <c r="J102" s="318"/>
      <c r="K102" s="318"/>
      <c r="L102" s="318"/>
      <c r="M102" s="318"/>
      <c r="N102" s="318"/>
      <c r="O102" s="318"/>
      <c r="P102" s="36"/>
      <c r="Q102" s="36"/>
      <c r="R102" s="338"/>
      <c r="U102" s="349">
        <f>SUM(M103:M109)</f>
        <v>150000</v>
      </c>
      <c r="W102" s="43">
        <f t="shared" si="1"/>
        <v>0</v>
      </c>
    </row>
    <row r="103" spans="1:23" s="40" customFormat="1" ht="31.5">
      <c r="A103" s="26" t="s">
        <v>186</v>
      </c>
      <c r="B103" s="27" t="s">
        <v>77</v>
      </c>
      <c r="C103" s="36"/>
      <c r="D103" s="36"/>
      <c r="E103" s="42"/>
      <c r="F103" s="42"/>
      <c r="G103" s="34"/>
      <c r="H103" s="42"/>
      <c r="I103" s="318"/>
      <c r="J103" s="318"/>
      <c r="K103" s="318"/>
      <c r="L103" s="318"/>
      <c r="M103" s="318"/>
      <c r="N103" s="318"/>
      <c r="O103" s="318"/>
      <c r="P103" s="36"/>
      <c r="Q103" s="36"/>
      <c r="R103" s="338"/>
      <c r="U103" s="42"/>
      <c r="W103" s="43">
        <f t="shared" si="1"/>
        <v>0</v>
      </c>
    </row>
    <row r="104" spans="1:23" s="40" customFormat="1" hidden="1">
      <c r="A104" s="41"/>
      <c r="B104" s="34"/>
      <c r="C104" s="36"/>
      <c r="D104" s="36"/>
      <c r="E104" s="42"/>
      <c r="F104" s="42"/>
      <c r="G104" s="34"/>
      <c r="H104" s="42"/>
      <c r="I104" s="318"/>
      <c r="J104" s="318"/>
      <c r="K104" s="318"/>
      <c r="L104" s="318"/>
      <c r="M104" s="318"/>
      <c r="N104" s="318"/>
      <c r="O104" s="318"/>
      <c r="P104" s="36"/>
      <c r="Q104" s="36"/>
      <c r="R104" s="338"/>
      <c r="U104" s="42"/>
      <c r="W104" s="43">
        <f t="shared" si="1"/>
        <v>0</v>
      </c>
    </row>
    <row r="105" spans="1:23" s="40" customFormat="1" ht="31.5">
      <c r="A105" s="26" t="s">
        <v>187</v>
      </c>
      <c r="B105" s="27" t="s">
        <v>78</v>
      </c>
      <c r="C105" s="36"/>
      <c r="D105" s="36"/>
      <c r="E105" s="42"/>
      <c r="F105" s="42"/>
      <c r="G105" s="34"/>
      <c r="H105" s="42"/>
      <c r="I105" s="318"/>
      <c r="J105" s="318"/>
      <c r="K105" s="318"/>
      <c r="L105" s="318"/>
      <c r="M105" s="318"/>
      <c r="N105" s="318"/>
      <c r="O105" s="318"/>
      <c r="P105" s="36"/>
      <c r="Q105" s="36"/>
      <c r="R105" s="338"/>
      <c r="U105" s="42"/>
      <c r="W105" s="43">
        <f t="shared" si="1"/>
        <v>0</v>
      </c>
    </row>
    <row r="106" spans="1:23" s="40" customFormat="1" ht="47.25">
      <c r="A106" s="26" t="s">
        <v>60</v>
      </c>
      <c r="B106" s="27" t="s">
        <v>79</v>
      </c>
      <c r="C106" s="36"/>
      <c r="D106" s="36"/>
      <c r="E106" s="42"/>
      <c r="F106" s="42"/>
      <c r="G106" s="34"/>
      <c r="H106" s="42"/>
      <c r="I106" s="318"/>
      <c r="J106" s="318"/>
      <c r="K106" s="318"/>
      <c r="L106" s="318"/>
      <c r="M106" s="318"/>
      <c r="N106" s="318"/>
      <c r="O106" s="318"/>
      <c r="P106" s="36"/>
      <c r="Q106" s="36"/>
      <c r="R106" s="338"/>
      <c r="U106" s="42"/>
      <c r="W106" s="43">
        <f t="shared" si="1"/>
        <v>0</v>
      </c>
    </row>
    <row r="107" spans="1:23" s="40" customFormat="1" ht="31.5">
      <c r="A107" s="26" t="s">
        <v>61</v>
      </c>
      <c r="B107" s="27" t="s">
        <v>80</v>
      </c>
      <c r="C107" s="36"/>
      <c r="D107" s="36"/>
      <c r="E107" s="42"/>
      <c r="F107" s="42"/>
      <c r="G107" s="34"/>
      <c r="H107" s="42"/>
      <c r="I107" s="318"/>
      <c r="J107" s="318"/>
      <c r="K107" s="318"/>
      <c r="L107" s="318"/>
      <c r="M107" s="318"/>
      <c r="N107" s="318"/>
      <c r="O107" s="318"/>
      <c r="P107" s="36"/>
      <c r="Q107" s="36"/>
      <c r="R107" s="338"/>
      <c r="U107" s="42"/>
      <c r="W107" s="43">
        <f t="shared" si="1"/>
        <v>0</v>
      </c>
    </row>
    <row r="108" spans="1:23" s="40" customFormat="1" ht="81.75" customHeight="1">
      <c r="A108" s="41">
        <v>1</v>
      </c>
      <c r="B108" s="34" t="s">
        <v>803</v>
      </c>
      <c r="C108" s="36"/>
      <c r="D108" s="36" t="s">
        <v>2471</v>
      </c>
      <c r="E108" s="42"/>
      <c r="F108" s="42"/>
      <c r="G108" s="34"/>
      <c r="H108" s="42"/>
      <c r="I108" s="318">
        <v>1389698</v>
      </c>
      <c r="J108" s="318">
        <v>306036</v>
      </c>
      <c r="K108" s="318"/>
      <c r="L108" s="318"/>
      <c r="M108" s="318">
        <v>150000</v>
      </c>
      <c r="N108" s="318"/>
      <c r="O108" s="318"/>
      <c r="P108" s="36"/>
      <c r="Q108" s="36" t="s">
        <v>833</v>
      </c>
      <c r="R108" s="338"/>
      <c r="U108" s="42"/>
      <c r="V108" s="43">
        <f>M108-V13</f>
        <v>150000</v>
      </c>
      <c r="W108" s="43">
        <f t="shared" si="1"/>
        <v>156036</v>
      </c>
    </row>
    <row r="109" spans="1:23" s="40" customFormat="1" ht="31.5">
      <c r="A109" s="26" t="s">
        <v>189</v>
      </c>
      <c r="B109" s="27" t="s">
        <v>81</v>
      </c>
      <c r="C109" s="36"/>
      <c r="D109" s="36"/>
      <c r="E109" s="42"/>
      <c r="F109" s="42"/>
      <c r="G109" s="34"/>
      <c r="H109" s="42"/>
      <c r="I109" s="318"/>
      <c r="J109" s="318"/>
      <c r="K109" s="318"/>
      <c r="L109" s="318"/>
      <c r="M109" s="318"/>
      <c r="N109" s="318"/>
      <c r="O109" s="318"/>
      <c r="P109" s="36"/>
      <c r="Q109" s="36"/>
      <c r="R109" s="338"/>
      <c r="U109" s="42"/>
      <c r="W109" s="43">
        <f t="shared" si="1"/>
        <v>0</v>
      </c>
    </row>
    <row r="110" spans="1:23" s="40" customFormat="1" hidden="1">
      <c r="A110" s="20"/>
      <c r="B110" s="29"/>
      <c r="C110" s="36"/>
      <c r="D110" s="36"/>
      <c r="E110" s="42"/>
      <c r="F110" s="42"/>
      <c r="G110" s="34"/>
      <c r="H110" s="42"/>
      <c r="I110" s="318"/>
      <c r="J110" s="318"/>
      <c r="K110" s="318"/>
      <c r="L110" s="318"/>
      <c r="M110" s="318"/>
      <c r="N110" s="318"/>
      <c r="O110" s="318"/>
      <c r="P110" s="36"/>
      <c r="Q110" s="36"/>
      <c r="R110" s="338"/>
      <c r="U110" s="42"/>
      <c r="W110" s="43">
        <f t="shared" si="1"/>
        <v>0</v>
      </c>
    </row>
    <row r="111" spans="1:23" s="40" customFormat="1" ht="53.25" customHeight="1">
      <c r="A111" s="20" t="s">
        <v>216</v>
      </c>
      <c r="B111" s="29" t="s">
        <v>217</v>
      </c>
      <c r="C111" s="36"/>
      <c r="D111" s="36"/>
      <c r="E111" s="42"/>
      <c r="F111" s="42"/>
      <c r="G111" s="34"/>
      <c r="H111" s="42"/>
      <c r="I111" s="318"/>
      <c r="J111" s="318"/>
      <c r="K111" s="318"/>
      <c r="L111" s="318"/>
      <c r="M111" s="318"/>
      <c r="N111" s="318"/>
      <c r="O111" s="318"/>
      <c r="P111" s="36"/>
      <c r="Q111" s="36"/>
      <c r="R111" s="338"/>
      <c r="U111" s="42"/>
      <c r="W111" s="43">
        <f t="shared" si="1"/>
        <v>0</v>
      </c>
    </row>
    <row r="112" spans="1:23" s="40" customFormat="1" ht="31.5">
      <c r="A112" s="20" t="s">
        <v>152</v>
      </c>
      <c r="B112" s="29" t="s">
        <v>97</v>
      </c>
      <c r="C112" s="36"/>
      <c r="D112" s="36"/>
      <c r="E112" s="42"/>
      <c r="F112" s="42"/>
      <c r="G112" s="34"/>
      <c r="H112" s="42"/>
      <c r="I112" s="318"/>
      <c r="J112" s="318"/>
      <c r="K112" s="318"/>
      <c r="L112" s="318"/>
      <c r="M112" s="318"/>
      <c r="N112" s="318"/>
      <c r="O112" s="318"/>
      <c r="P112" s="36"/>
      <c r="Q112" s="36"/>
      <c r="R112" s="338"/>
      <c r="U112" s="42"/>
      <c r="W112" s="43">
        <f t="shared" si="1"/>
        <v>0</v>
      </c>
    </row>
    <row r="113" spans="1:257" s="40" customFormat="1" ht="54" customHeight="1">
      <c r="A113" s="26" t="s">
        <v>186</v>
      </c>
      <c r="B113" s="27" t="s">
        <v>77</v>
      </c>
      <c r="C113" s="36"/>
      <c r="D113" s="36"/>
      <c r="E113" s="42"/>
      <c r="F113" s="42"/>
      <c r="G113" s="34"/>
      <c r="H113" s="42"/>
      <c r="I113" s="318"/>
      <c r="J113" s="318"/>
      <c r="K113" s="318"/>
      <c r="L113" s="318"/>
      <c r="M113" s="318"/>
      <c r="N113" s="318"/>
      <c r="O113" s="318"/>
      <c r="P113" s="36"/>
      <c r="Q113" s="36"/>
      <c r="R113" s="338"/>
      <c r="U113" s="42"/>
      <c r="W113" s="43">
        <f t="shared" si="1"/>
        <v>0</v>
      </c>
    </row>
    <row r="114" spans="1:257" ht="31.5">
      <c r="A114" s="26" t="s">
        <v>187</v>
      </c>
      <c r="B114" s="27" t="s">
        <v>78</v>
      </c>
      <c r="C114" s="36"/>
      <c r="D114" s="36"/>
      <c r="E114" s="42"/>
      <c r="F114" s="42"/>
      <c r="G114" s="34"/>
      <c r="H114" s="42"/>
      <c r="I114" s="318"/>
      <c r="J114" s="318"/>
      <c r="K114" s="318"/>
      <c r="L114" s="318"/>
      <c r="M114" s="318"/>
      <c r="N114" s="318"/>
      <c r="O114" s="318"/>
      <c r="P114" s="36"/>
      <c r="Q114" s="36"/>
      <c r="R114" s="338"/>
      <c r="S114" s="40"/>
      <c r="T114" s="40"/>
      <c r="U114" s="42"/>
      <c r="V114" s="40"/>
      <c r="W114" s="43">
        <f t="shared" si="1"/>
        <v>0</v>
      </c>
      <c r="X114" s="40"/>
      <c r="Y114" s="40"/>
      <c r="Z114" s="40"/>
      <c r="AA114" s="40"/>
      <c r="AB114" s="40"/>
      <c r="AC114" s="40"/>
      <c r="AD114" s="40"/>
      <c r="AE114" s="40"/>
      <c r="AF114" s="40"/>
      <c r="AG114" s="40"/>
      <c r="AH114" s="40"/>
      <c r="AI114" s="40"/>
      <c r="AJ114" s="40"/>
      <c r="AK114" s="40"/>
      <c r="AL114" s="40"/>
      <c r="AM114" s="40"/>
      <c r="AN114" s="40"/>
      <c r="AO114" s="40"/>
      <c r="AP114" s="40"/>
      <c r="AQ114" s="40"/>
      <c r="AR114" s="40"/>
      <c r="AS114" s="40"/>
      <c r="AT114" s="40"/>
      <c r="AU114" s="40"/>
      <c r="AV114" s="40"/>
      <c r="AW114" s="40"/>
      <c r="AX114" s="40"/>
      <c r="AY114" s="40"/>
      <c r="AZ114" s="40"/>
      <c r="BA114" s="40"/>
      <c r="BB114" s="40"/>
      <c r="BC114" s="40"/>
      <c r="BD114" s="40"/>
      <c r="BE114" s="40"/>
      <c r="BF114" s="40"/>
      <c r="BG114" s="40"/>
      <c r="BH114" s="40"/>
      <c r="BI114" s="40"/>
      <c r="BJ114" s="40"/>
      <c r="BK114" s="40"/>
      <c r="BL114" s="40"/>
      <c r="BM114" s="40"/>
      <c r="BN114" s="40"/>
      <c r="BO114" s="40"/>
      <c r="BP114" s="40"/>
      <c r="BQ114" s="40"/>
      <c r="BR114" s="40"/>
      <c r="BS114" s="40"/>
      <c r="BT114" s="40"/>
      <c r="BU114" s="40"/>
      <c r="BV114" s="40"/>
      <c r="BW114" s="40"/>
      <c r="BX114" s="40"/>
      <c r="BY114" s="40"/>
      <c r="BZ114" s="40"/>
      <c r="CA114" s="40"/>
      <c r="CB114" s="40"/>
      <c r="CC114" s="40"/>
      <c r="CD114" s="40"/>
      <c r="CE114" s="40"/>
      <c r="CF114" s="40"/>
      <c r="CG114" s="40"/>
      <c r="CH114" s="40"/>
      <c r="CI114" s="40"/>
      <c r="CJ114" s="40"/>
      <c r="CK114" s="40"/>
      <c r="CL114" s="40"/>
      <c r="CM114" s="40"/>
      <c r="CN114" s="40"/>
      <c r="CO114" s="40"/>
      <c r="CP114" s="40"/>
      <c r="CQ114" s="40"/>
      <c r="CR114" s="40"/>
      <c r="CS114" s="40"/>
      <c r="CT114" s="40"/>
      <c r="CU114" s="40"/>
      <c r="CV114" s="40"/>
      <c r="CW114" s="40"/>
      <c r="CX114" s="40"/>
      <c r="CY114" s="40"/>
      <c r="CZ114" s="40"/>
      <c r="DA114" s="40"/>
      <c r="DB114" s="40"/>
      <c r="DC114" s="40"/>
      <c r="DD114" s="40"/>
      <c r="DE114" s="40"/>
      <c r="DF114" s="40"/>
      <c r="DG114" s="40"/>
      <c r="DH114" s="40"/>
      <c r="DI114" s="40"/>
      <c r="DJ114" s="40"/>
      <c r="DK114" s="40"/>
      <c r="DL114" s="40"/>
      <c r="DM114" s="40"/>
      <c r="DN114" s="40"/>
      <c r="DO114" s="40"/>
      <c r="DP114" s="40"/>
      <c r="DQ114" s="40"/>
      <c r="DR114" s="40"/>
      <c r="DS114" s="40"/>
      <c r="DT114" s="40"/>
      <c r="DU114" s="40"/>
      <c r="DV114" s="40"/>
      <c r="DW114" s="40"/>
      <c r="DX114" s="40"/>
      <c r="DY114" s="40"/>
      <c r="DZ114" s="40"/>
      <c r="EA114" s="40"/>
      <c r="EB114" s="40"/>
      <c r="EC114" s="40"/>
      <c r="ED114" s="40"/>
      <c r="EE114" s="40"/>
      <c r="EF114" s="40"/>
      <c r="EG114" s="40"/>
      <c r="EH114" s="40"/>
      <c r="EI114" s="40"/>
      <c r="EJ114" s="40"/>
      <c r="EK114" s="40"/>
      <c r="EL114" s="40"/>
      <c r="EM114" s="40"/>
      <c r="EN114" s="40"/>
      <c r="EO114" s="40"/>
      <c r="EP114" s="40"/>
      <c r="EQ114" s="40"/>
      <c r="ER114" s="40"/>
      <c r="ES114" s="40"/>
      <c r="ET114" s="40"/>
      <c r="EU114" s="40"/>
      <c r="EV114" s="40"/>
      <c r="EW114" s="40"/>
      <c r="EX114" s="40"/>
      <c r="EY114" s="40"/>
      <c r="EZ114" s="40"/>
      <c r="FA114" s="40"/>
      <c r="FB114" s="40"/>
      <c r="FC114" s="40"/>
      <c r="FD114" s="40"/>
      <c r="FE114" s="40"/>
      <c r="FF114" s="40"/>
      <c r="FG114" s="40"/>
      <c r="FH114" s="40"/>
      <c r="FI114" s="40"/>
      <c r="FJ114" s="40"/>
      <c r="FK114" s="40"/>
      <c r="FL114" s="40"/>
      <c r="FM114" s="40"/>
      <c r="FN114" s="40"/>
      <c r="FO114" s="40"/>
      <c r="FP114" s="40"/>
      <c r="FQ114" s="40"/>
      <c r="FR114" s="40"/>
      <c r="FS114" s="40"/>
      <c r="FT114" s="40"/>
      <c r="FU114" s="40"/>
      <c r="FV114" s="40"/>
      <c r="FW114" s="40"/>
      <c r="FX114" s="40"/>
      <c r="FY114" s="40"/>
      <c r="FZ114" s="40"/>
      <c r="GA114" s="40"/>
      <c r="GB114" s="40"/>
      <c r="GC114" s="40"/>
      <c r="GD114" s="40"/>
      <c r="GE114" s="40"/>
      <c r="GF114" s="40"/>
      <c r="GG114" s="40"/>
      <c r="GH114" s="40"/>
      <c r="GI114" s="40"/>
      <c r="GJ114" s="40"/>
      <c r="GK114" s="40"/>
      <c r="GL114" s="40"/>
      <c r="GM114" s="40"/>
      <c r="GN114" s="40"/>
      <c r="GO114" s="40"/>
      <c r="GP114" s="40"/>
      <c r="GQ114" s="40"/>
      <c r="GR114" s="40"/>
      <c r="GS114" s="40"/>
      <c r="GT114" s="40"/>
      <c r="GU114" s="40"/>
      <c r="GV114" s="40"/>
      <c r="GW114" s="40"/>
      <c r="GX114" s="40"/>
      <c r="GY114" s="40"/>
      <c r="GZ114" s="40"/>
      <c r="HA114" s="40"/>
      <c r="HB114" s="40"/>
      <c r="HC114" s="40"/>
      <c r="HD114" s="40"/>
      <c r="HE114" s="40"/>
      <c r="HF114" s="40"/>
      <c r="HG114" s="40"/>
      <c r="HH114" s="40"/>
      <c r="HI114" s="40"/>
      <c r="HJ114" s="40"/>
      <c r="HK114" s="40"/>
      <c r="HL114" s="40"/>
      <c r="HM114" s="40"/>
      <c r="HN114" s="40"/>
      <c r="HO114" s="40"/>
      <c r="HP114" s="40"/>
      <c r="HQ114" s="40"/>
      <c r="HR114" s="40"/>
      <c r="HS114" s="40"/>
      <c r="HT114" s="40"/>
      <c r="HU114" s="40"/>
      <c r="HV114" s="40"/>
      <c r="HW114" s="40"/>
      <c r="HX114" s="40"/>
      <c r="HY114" s="40"/>
      <c r="HZ114" s="40"/>
      <c r="IA114" s="40"/>
      <c r="IB114" s="40"/>
      <c r="IC114" s="40"/>
      <c r="ID114" s="40"/>
      <c r="IE114" s="40"/>
      <c r="IF114" s="40"/>
      <c r="IG114" s="40"/>
      <c r="IH114" s="40"/>
      <c r="II114" s="40"/>
      <c r="IJ114" s="40"/>
      <c r="IK114" s="40"/>
      <c r="IL114" s="40"/>
      <c r="IM114" s="40"/>
      <c r="IN114" s="40"/>
      <c r="IO114" s="40"/>
      <c r="IP114" s="40"/>
      <c r="IQ114" s="40"/>
      <c r="IR114" s="40"/>
      <c r="IS114" s="40"/>
      <c r="IT114" s="40"/>
      <c r="IU114" s="40"/>
      <c r="IV114" s="40"/>
      <c r="IW114" s="40"/>
    </row>
    <row r="115" spans="1:257" ht="47.25">
      <c r="A115" s="26" t="s">
        <v>60</v>
      </c>
      <c r="B115" s="27" t="s">
        <v>79</v>
      </c>
      <c r="C115" s="36"/>
      <c r="D115" s="36"/>
      <c r="E115" s="42"/>
      <c r="F115" s="42"/>
      <c r="G115" s="34"/>
      <c r="H115" s="42"/>
      <c r="I115" s="318"/>
      <c r="J115" s="318"/>
      <c r="K115" s="318"/>
      <c r="L115" s="318"/>
      <c r="M115" s="318"/>
      <c r="N115" s="318"/>
      <c r="O115" s="318"/>
      <c r="P115" s="36"/>
      <c r="Q115" s="36"/>
      <c r="R115" s="338"/>
      <c r="S115" s="40"/>
      <c r="T115" s="40"/>
      <c r="U115" s="42"/>
      <c r="V115" s="40"/>
      <c r="W115" s="43">
        <f t="shared" si="1"/>
        <v>0</v>
      </c>
      <c r="X115" s="40"/>
      <c r="Y115" s="40"/>
      <c r="Z115" s="40"/>
      <c r="AA115" s="40"/>
      <c r="AB115" s="40"/>
      <c r="AC115" s="40"/>
      <c r="AD115" s="40"/>
      <c r="AE115" s="40"/>
      <c r="AF115" s="40"/>
      <c r="AG115" s="40"/>
      <c r="AH115" s="40"/>
      <c r="AI115" s="40"/>
      <c r="AJ115" s="40"/>
      <c r="AK115" s="40"/>
      <c r="AL115" s="40"/>
      <c r="AM115" s="40"/>
      <c r="AN115" s="40"/>
      <c r="AO115" s="40"/>
      <c r="AP115" s="40"/>
      <c r="AQ115" s="40"/>
      <c r="AR115" s="40"/>
      <c r="AS115" s="40"/>
      <c r="AT115" s="40"/>
      <c r="AU115" s="40"/>
      <c r="AV115" s="40"/>
      <c r="AW115" s="40"/>
      <c r="AX115" s="40"/>
      <c r="AY115" s="40"/>
      <c r="AZ115" s="40"/>
      <c r="BA115" s="40"/>
      <c r="BB115" s="40"/>
      <c r="BC115" s="40"/>
      <c r="BD115" s="40"/>
      <c r="BE115" s="40"/>
      <c r="BF115" s="40"/>
      <c r="BG115" s="40"/>
      <c r="BH115" s="40"/>
      <c r="BI115" s="40"/>
      <c r="BJ115" s="40"/>
      <c r="BK115" s="40"/>
      <c r="BL115" s="40"/>
      <c r="BM115" s="40"/>
      <c r="BN115" s="40"/>
      <c r="BO115" s="40"/>
      <c r="BP115" s="40"/>
      <c r="BQ115" s="40"/>
      <c r="BR115" s="40"/>
      <c r="BS115" s="40"/>
      <c r="BT115" s="40"/>
      <c r="BU115" s="40"/>
      <c r="BV115" s="40"/>
      <c r="BW115" s="40"/>
      <c r="BX115" s="40"/>
      <c r="BY115" s="40"/>
      <c r="BZ115" s="40"/>
      <c r="CA115" s="40"/>
      <c r="CB115" s="40"/>
      <c r="CC115" s="40"/>
      <c r="CD115" s="40"/>
      <c r="CE115" s="40"/>
      <c r="CF115" s="40"/>
      <c r="CG115" s="40"/>
      <c r="CH115" s="40"/>
      <c r="CI115" s="40"/>
      <c r="CJ115" s="40"/>
      <c r="CK115" s="40"/>
      <c r="CL115" s="40"/>
      <c r="CM115" s="40"/>
      <c r="CN115" s="40"/>
      <c r="CO115" s="40"/>
      <c r="CP115" s="40"/>
      <c r="CQ115" s="40"/>
      <c r="CR115" s="40"/>
      <c r="CS115" s="40"/>
      <c r="CT115" s="40"/>
      <c r="CU115" s="40"/>
      <c r="CV115" s="40"/>
      <c r="CW115" s="40"/>
      <c r="CX115" s="40"/>
      <c r="CY115" s="40"/>
      <c r="CZ115" s="40"/>
      <c r="DA115" s="40"/>
      <c r="DB115" s="40"/>
      <c r="DC115" s="40"/>
      <c r="DD115" s="40"/>
      <c r="DE115" s="40"/>
      <c r="DF115" s="40"/>
      <c r="DG115" s="40"/>
      <c r="DH115" s="40"/>
      <c r="DI115" s="40"/>
      <c r="DJ115" s="40"/>
      <c r="DK115" s="40"/>
      <c r="DL115" s="40"/>
      <c r="DM115" s="40"/>
      <c r="DN115" s="40"/>
      <c r="DO115" s="40"/>
      <c r="DP115" s="40"/>
      <c r="DQ115" s="40"/>
      <c r="DR115" s="40"/>
      <c r="DS115" s="40"/>
      <c r="DT115" s="40"/>
      <c r="DU115" s="40"/>
      <c r="DV115" s="40"/>
      <c r="DW115" s="40"/>
      <c r="DX115" s="40"/>
      <c r="DY115" s="40"/>
      <c r="DZ115" s="40"/>
      <c r="EA115" s="40"/>
      <c r="EB115" s="40"/>
      <c r="EC115" s="40"/>
      <c r="ED115" s="40"/>
      <c r="EE115" s="40"/>
      <c r="EF115" s="40"/>
      <c r="EG115" s="40"/>
      <c r="EH115" s="40"/>
      <c r="EI115" s="40"/>
      <c r="EJ115" s="40"/>
      <c r="EK115" s="40"/>
      <c r="EL115" s="40"/>
      <c r="EM115" s="40"/>
      <c r="EN115" s="40"/>
      <c r="EO115" s="40"/>
      <c r="EP115" s="40"/>
      <c r="EQ115" s="40"/>
      <c r="ER115" s="40"/>
      <c r="ES115" s="40"/>
      <c r="ET115" s="40"/>
      <c r="EU115" s="40"/>
      <c r="EV115" s="40"/>
      <c r="EW115" s="40"/>
      <c r="EX115" s="40"/>
      <c r="EY115" s="40"/>
      <c r="EZ115" s="40"/>
      <c r="FA115" s="40"/>
      <c r="FB115" s="40"/>
      <c r="FC115" s="40"/>
      <c r="FD115" s="40"/>
      <c r="FE115" s="40"/>
      <c r="FF115" s="40"/>
      <c r="FG115" s="40"/>
      <c r="FH115" s="40"/>
      <c r="FI115" s="40"/>
      <c r="FJ115" s="40"/>
      <c r="FK115" s="40"/>
      <c r="FL115" s="40"/>
      <c r="FM115" s="40"/>
      <c r="FN115" s="40"/>
      <c r="FO115" s="40"/>
      <c r="FP115" s="40"/>
      <c r="FQ115" s="40"/>
      <c r="FR115" s="40"/>
      <c r="FS115" s="40"/>
      <c r="FT115" s="40"/>
      <c r="FU115" s="40"/>
      <c r="FV115" s="40"/>
      <c r="FW115" s="40"/>
      <c r="FX115" s="40"/>
      <c r="FY115" s="40"/>
      <c r="FZ115" s="40"/>
      <c r="GA115" s="40"/>
      <c r="GB115" s="40"/>
      <c r="GC115" s="40"/>
      <c r="GD115" s="40"/>
      <c r="GE115" s="40"/>
      <c r="GF115" s="40"/>
      <c r="GG115" s="40"/>
      <c r="GH115" s="40"/>
      <c r="GI115" s="40"/>
      <c r="GJ115" s="40"/>
      <c r="GK115" s="40"/>
      <c r="GL115" s="40"/>
      <c r="GM115" s="40"/>
      <c r="GN115" s="40"/>
      <c r="GO115" s="40"/>
      <c r="GP115" s="40"/>
      <c r="GQ115" s="40"/>
      <c r="GR115" s="40"/>
      <c r="GS115" s="40"/>
      <c r="GT115" s="40"/>
      <c r="GU115" s="40"/>
      <c r="GV115" s="40"/>
      <c r="GW115" s="40"/>
      <c r="GX115" s="40"/>
      <c r="GY115" s="40"/>
      <c r="GZ115" s="40"/>
      <c r="HA115" s="40"/>
      <c r="HB115" s="40"/>
      <c r="HC115" s="40"/>
      <c r="HD115" s="40"/>
      <c r="HE115" s="40"/>
      <c r="HF115" s="40"/>
      <c r="HG115" s="40"/>
      <c r="HH115" s="40"/>
      <c r="HI115" s="40"/>
      <c r="HJ115" s="40"/>
      <c r="HK115" s="40"/>
      <c r="HL115" s="40"/>
      <c r="HM115" s="40"/>
      <c r="HN115" s="40"/>
      <c r="HO115" s="40"/>
      <c r="HP115" s="40"/>
      <c r="HQ115" s="40"/>
      <c r="HR115" s="40"/>
      <c r="HS115" s="40"/>
      <c r="HT115" s="40"/>
      <c r="HU115" s="40"/>
      <c r="HV115" s="40"/>
      <c r="HW115" s="40"/>
      <c r="HX115" s="40"/>
      <c r="HY115" s="40"/>
      <c r="HZ115" s="40"/>
      <c r="IA115" s="40"/>
      <c r="IB115" s="40"/>
      <c r="IC115" s="40"/>
      <c r="ID115" s="40"/>
      <c r="IE115" s="40"/>
      <c r="IF115" s="40"/>
      <c r="IG115" s="40"/>
      <c r="IH115" s="40"/>
      <c r="II115" s="40"/>
      <c r="IJ115" s="40"/>
      <c r="IK115" s="40"/>
      <c r="IL115" s="40"/>
      <c r="IM115" s="40"/>
      <c r="IN115" s="40"/>
      <c r="IO115" s="40"/>
      <c r="IP115" s="40"/>
      <c r="IQ115" s="40"/>
      <c r="IR115" s="40"/>
      <c r="IS115" s="40"/>
      <c r="IT115" s="40"/>
      <c r="IU115" s="40"/>
      <c r="IV115" s="40"/>
      <c r="IW115" s="40"/>
    </row>
    <row r="116" spans="1:257" s="40" customFormat="1" ht="84" customHeight="1">
      <c r="A116" s="354">
        <v>3</v>
      </c>
      <c r="B116" s="34" t="s">
        <v>842</v>
      </c>
      <c r="C116" s="36"/>
      <c r="D116" s="36" t="s">
        <v>2470</v>
      </c>
      <c r="E116" s="42"/>
      <c r="F116" s="42"/>
      <c r="G116" s="34"/>
      <c r="H116" s="42"/>
      <c r="I116" s="318">
        <v>250000</v>
      </c>
      <c r="J116" s="318">
        <v>250000</v>
      </c>
      <c r="K116" s="318"/>
      <c r="L116" s="318"/>
      <c r="M116" s="318">
        <v>230000</v>
      </c>
      <c r="N116" s="318"/>
      <c r="O116" s="318"/>
      <c r="P116" s="36"/>
      <c r="Q116" s="36" t="s">
        <v>538</v>
      </c>
      <c r="R116" s="338">
        <v>1</v>
      </c>
      <c r="U116" s="42"/>
      <c r="W116" s="43">
        <f t="shared" si="1"/>
        <v>20000</v>
      </c>
    </row>
    <row r="117" spans="1:257" s="40" customFormat="1" ht="42" customHeight="1">
      <c r="A117" s="41">
        <v>4</v>
      </c>
      <c r="B117" s="34" t="s">
        <v>664</v>
      </c>
      <c r="C117" s="36" t="s">
        <v>24</v>
      </c>
      <c r="D117" s="36" t="s">
        <v>665</v>
      </c>
      <c r="E117" s="42"/>
      <c r="F117" s="42"/>
      <c r="G117" s="34"/>
      <c r="H117" s="42"/>
      <c r="I117" s="318">
        <v>270000</v>
      </c>
      <c r="J117" s="318">
        <v>270000</v>
      </c>
      <c r="K117" s="318"/>
      <c r="L117" s="318"/>
      <c r="M117" s="318">
        <v>270000</v>
      </c>
      <c r="N117" s="318"/>
      <c r="O117" s="318"/>
      <c r="P117" s="36"/>
      <c r="Q117" s="36" t="s">
        <v>643</v>
      </c>
      <c r="R117" s="338">
        <v>1</v>
      </c>
      <c r="U117" s="42"/>
      <c r="W117" s="43">
        <f t="shared" si="1"/>
        <v>0</v>
      </c>
    </row>
    <row r="118" spans="1:257" s="40" customFormat="1" ht="38.25" customHeight="1">
      <c r="A118" s="354">
        <v>5</v>
      </c>
      <c r="B118" s="34" t="s">
        <v>2415</v>
      </c>
      <c r="C118" s="36"/>
      <c r="D118" s="36" t="s">
        <v>812</v>
      </c>
      <c r="E118" s="42"/>
      <c r="F118" s="42"/>
      <c r="G118" s="34"/>
      <c r="H118" s="42"/>
      <c r="I118" s="318">
        <v>230000</v>
      </c>
      <c r="J118" s="318">
        <v>230000</v>
      </c>
      <c r="K118" s="318"/>
      <c r="L118" s="318"/>
      <c r="M118" s="318">
        <v>230000</v>
      </c>
      <c r="N118" s="318"/>
      <c r="O118" s="318"/>
      <c r="P118" s="36"/>
      <c r="Q118" s="36" t="s">
        <v>669</v>
      </c>
      <c r="R118" s="338">
        <v>1</v>
      </c>
      <c r="U118" s="42">
        <v>68</v>
      </c>
      <c r="W118" s="43">
        <f t="shared" si="1"/>
        <v>0</v>
      </c>
    </row>
    <row r="119" spans="1:257" s="40" customFormat="1" ht="36.75" customHeight="1">
      <c r="A119" s="26" t="s">
        <v>61</v>
      </c>
      <c r="B119" s="27" t="s">
        <v>80</v>
      </c>
      <c r="C119" s="36"/>
      <c r="D119" s="36"/>
      <c r="E119" s="42"/>
      <c r="F119" s="42"/>
      <c r="G119" s="34"/>
      <c r="H119" s="42"/>
      <c r="I119" s="318"/>
      <c r="J119" s="318"/>
      <c r="K119" s="318"/>
      <c r="L119" s="318"/>
      <c r="M119" s="318"/>
      <c r="N119" s="318"/>
      <c r="O119" s="318"/>
      <c r="P119" s="36"/>
      <c r="Q119" s="36"/>
      <c r="R119" s="338"/>
      <c r="U119" s="42"/>
      <c r="W119" s="43">
        <f t="shared" si="1"/>
        <v>0</v>
      </c>
    </row>
    <row r="120" spans="1:257" s="40" customFormat="1" ht="36.75" customHeight="1">
      <c r="A120" s="354">
        <v>1</v>
      </c>
      <c r="B120" s="34" t="s">
        <v>557</v>
      </c>
      <c r="C120" s="36" t="s">
        <v>24</v>
      </c>
      <c r="D120" s="36"/>
      <c r="E120" s="42"/>
      <c r="F120" s="42"/>
      <c r="G120" s="34"/>
      <c r="H120" s="42"/>
      <c r="I120" s="318">
        <v>250000</v>
      </c>
      <c r="J120" s="318">
        <v>250000</v>
      </c>
      <c r="K120" s="318"/>
      <c r="L120" s="318"/>
      <c r="M120" s="318">
        <v>200000</v>
      </c>
      <c r="N120" s="318"/>
      <c r="O120" s="318"/>
      <c r="P120" s="36"/>
      <c r="Q120" s="36" t="s">
        <v>538</v>
      </c>
      <c r="R120" s="338"/>
      <c r="U120" s="42"/>
      <c r="W120" s="43"/>
    </row>
    <row r="121" spans="1:257" s="40" customFormat="1" ht="36.75" customHeight="1">
      <c r="A121" s="41">
        <v>2</v>
      </c>
      <c r="B121" s="34" t="s">
        <v>558</v>
      </c>
      <c r="C121" s="36" t="s">
        <v>24</v>
      </c>
      <c r="D121" s="36"/>
      <c r="E121" s="42"/>
      <c r="F121" s="42"/>
      <c r="G121" s="34"/>
      <c r="H121" s="42"/>
      <c r="I121" s="318">
        <v>300000</v>
      </c>
      <c r="J121" s="318">
        <v>300000</v>
      </c>
      <c r="K121" s="318"/>
      <c r="L121" s="318"/>
      <c r="M121" s="318">
        <v>200000</v>
      </c>
      <c r="N121" s="318"/>
      <c r="O121" s="318"/>
      <c r="P121" s="36"/>
      <c r="Q121" s="36"/>
      <c r="R121" s="338"/>
      <c r="U121" s="42"/>
      <c r="W121" s="43"/>
    </row>
    <row r="122" spans="1:257" s="40" customFormat="1" ht="83.25" customHeight="1">
      <c r="A122" s="41">
        <v>3</v>
      </c>
      <c r="B122" s="34" t="s">
        <v>2424</v>
      </c>
      <c r="C122" s="36" t="s">
        <v>24</v>
      </c>
      <c r="D122" s="36" t="s">
        <v>671</v>
      </c>
      <c r="E122" s="42"/>
      <c r="F122" s="42"/>
      <c r="G122" s="34"/>
      <c r="H122" s="42"/>
      <c r="I122" s="318">
        <v>112000</v>
      </c>
      <c r="J122" s="318">
        <v>112000</v>
      </c>
      <c r="K122" s="318"/>
      <c r="L122" s="318" t="s">
        <v>738</v>
      </c>
      <c r="M122" s="318">
        <v>70000</v>
      </c>
      <c r="N122" s="318"/>
      <c r="O122" s="318"/>
      <c r="P122" s="36"/>
      <c r="Q122" s="36" t="s">
        <v>669</v>
      </c>
      <c r="R122" s="338">
        <v>1</v>
      </c>
      <c r="U122" s="42"/>
      <c r="W122" s="43">
        <f t="shared" si="1"/>
        <v>42000</v>
      </c>
    </row>
    <row r="123" spans="1:257" s="40" customFormat="1" ht="49.5" customHeight="1">
      <c r="A123" s="26" t="s">
        <v>189</v>
      </c>
      <c r="B123" s="27" t="s">
        <v>81</v>
      </c>
      <c r="C123" s="36"/>
      <c r="D123" s="36"/>
      <c r="E123" s="42"/>
      <c r="F123" s="42"/>
      <c r="G123" s="34"/>
      <c r="H123" s="42"/>
      <c r="I123" s="318"/>
      <c r="J123" s="318"/>
      <c r="K123" s="318"/>
      <c r="L123" s="318"/>
      <c r="M123" s="318"/>
      <c r="N123" s="318"/>
      <c r="O123" s="318"/>
      <c r="P123" s="36"/>
      <c r="Q123" s="36"/>
      <c r="R123" s="338"/>
      <c r="U123" s="42"/>
      <c r="W123" s="43">
        <f t="shared" si="1"/>
        <v>0</v>
      </c>
    </row>
    <row r="124" spans="1:257" ht="32.25" customHeight="1">
      <c r="A124" s="354">
        <v>3</v>
      </c>
      <c r="B124" s="34" t="s">
        <v>561</v>
      </c>
      <c r="C124" s="36" t="s">
        <v>24</v>
      </c>
      <c r="D124" s="36"/>
      <c r="E124" s="42"/>
      <c r="F124" s="42"/>
      <c r="G124" s="34"/>
      <c r="H124" s="42"/>
      <c r="I124" s="318">
        <v>300000</v>
      </c>
      <c r="J124" s="318">
        <v>300000</v>
      </c>
      <c r="K124" s="318"/>
      <c r="L124" s="318"/>
      <c r="M124" s="318"/>
      <c r="N124" s="318"/>
      <c r="O124" s="318"/>
      <c r="P124" s="36"/>
      <c r="Q124" s="36" t="s">
        <v>538</v>
      </c>
      <c r="R124" s="338">
        <v>1</v>
      </c>
      <c r="W124" s="43">
        <f>J124-M124</f>
        <v>300000</v>
      </c>
    </row>
    <row r="125" spans="1:257" s="40" customFormat="1" ht="61.5" customHeight="1">
      <c r="A125" s="41">
        <v>2</v>
      </c>
      <c r="B125" s="34" t="s">
        <v>670</v>
      </c>
      <c r="C125" s="36" t="s">
        <v>24</v>
      </c>
      <c r="D125" s="36" t="s">
        <v>671</v>
      </c>
      <c r="E125" s="42"/>
      <c r="F125" s="42"/>
      <c r="G125" s="34"/>
      <c r="H125" s="42"/>
      <c r="I125" s="318">
        <v>105000</v>
      </c>
      <c r="J125" s="318">
        <v>105000</v>
      </c>
      <c r="K125" s="318"/>
      <c r="L125" s="318"/>
      <c r="M125" s="318"/>
      <c r="N125" s="318"/>
      <c r="O125" s="318"/>
      <c r="P125" s="36"/>
      <c r="Q125" s="36" t="s">
        <v>669</v>
      </c>
      <c r="R125" s="338"/>
      <c r="U125" s="42"/>
      <c r="W125" s="43">
        <f t="shared" si="1"/>
        <v>105000</v>
      </c>
    </row>
    <row r="126" spans="1:257" s="40" customFormat="1" ht="55.5" customHeight="1">
      <c r="A126" s="354">
        <v>3</v>
      </c>
      <c r="B126" s="34" t="s">
        <v>795</v>
      </c>
      <c r="C126" s="36" t="s">
        <v>24</v>
      </c>
      <c r="D126" s="36" t="s">
        <v>792</v>
      </c>
      <c r="E126" s="42"/>
      <c r="F126" s="42"/>
      <c r="G126" s="42"/>
      <c r="H126" s="42"/>
      <c r="I126" s="318">
        <v>125000</v>
      </c>
      <c r="J126" s="318">
        <v>125000</v>
      </c>
      <c r="K126" s="318"/>
      <c r="L126" s="318"/>
      <c r="M126" s="318"/>
      <c r="N126" s="318"/>
      <c r="O126" s="318"/>
      <c r="P126" s="41"/>
      <c r="Q126" s="41" t="s">
        <v>711</v>
      </c>
      <c r="U126" s="42"/>
      <c r="W126" s="43">
        <f t="shared" si="1"/>
        <v>125000</v>
      </c>
    </row>
    <row r="127" spans="1:257" s="40" customFormat="1" ht="61.5" customHeight="1">
      <c r="A127" s="41">
        <v>4</v>
      </c>
      <c r="B127" s="34" t="s">
        <v>796</v>
      </c>
      <c r="C127" s="36" t="s">
        <v>24</v>
      </c>
      <c r="D127" s="36" t="s">
        <v>797</v>
      </c>
      <c r="E127" s="42"/>
      <c r="F127" s="42"/>
      <c r="G127" s="42"/>
      <c r="H127" s="42"/>
      <c r="I127" s="318">
        <v>140000</v>
      </c>
      <c r="J127" s="318">
        <v>140000</v>
      </c>
      <c r="K127" s="318"/>
      <c r="L127" s="318"/>
      <c r="M127" s="318"/>
      <c r="N127" s="318"/>
      <c r="O127" s="318"/>
      <c r="P127" s="41"/>
      <c r="Q127" s="41" t="s">
        <v>711</v>
      </c>
      <c r="U127" s="42"/>
      <c r="W127" s="43">
        <f t="shared" si="1"/>
        <v>140000</v>
      </c>
    </row>
    <row r="128" spans="1:257" s="40" customFormat="1" ht="30" customHeight="1">
      <c r="A128" s="20" t="s">
        <v>153</v>
      </c>
      <c r="B128" s="29" t="s">
        <v>98</v>
      </c>
      <c r="C128" s="36"/>
      <c r="D128" s="36"/>
      <c r="E128" s="42"/>
      <c r="F128" s="42"/>
      <c r="G128" s="34"/>
      <c r="H128" s="42"/>
      <c r="I128" s="318"/>
      <c r="J128" s="318"/>
      <c r="K128" s="318"/>
      <c r="L128" s="318"/>
      <c r="M128" s="318"/>
      <c r="N128" s="318"/>
      <c r="O128" s="318"/>
      <c r="P128" s="36"/>
      <c r="Q128" s="36"/>
      <c r="R128" s="338"/>
      <c r="U128" s="42"/>
      <c r="W128" s="43">
        <f t="shared" si="1"/>
        <v>0</v>
      </c>
    </row>
    <row r="129" spans="1:23" s="40" customFormat="1" ht="62.25" customHeight="1">
      <c r="A129" s="26" t="s">
        <v>186</v>
      </c>
      <c r="B129" s="27" t="s">
        <v>77</v>
      </c>
      <c r="C129" s="36"/>
      <c r="D129" s="36"/>
      <c r="E129" s="42"/>
      <c r="F129" s="42"/>
      <c r="G129" s="34"/>
      <c r="H129" s="42"/>
      <c r="I129" s="318"/>
      <c r="J129" s="318"/>
      <c r="K129" s="318"/>
      <c r="L129" s="318"/>
      <c r="M129" s="318"/>
      <c r="N129" s="318"/>
      <c r="O129" s="318"/>
      <c r="P129" s="36"/>
      <c r="Q129" s="36"/>
      <c r="R129" s="338"/>
      <c r="U129" s="42"/>
      <c r="W129" s="43">
        <f t="shared" si="1"/>
        <v>0</v>
      </c>
    </row>
    <row r="130" spans="1:23" s="40" customFormat="1" ht="70.5" customHeight="1">
      <c r="A130" s="350">
        <v>1</v>
      </c>
      <c r="B130" s="82" t="s">
        <v>99</v>
      </c>
      <c r="C130" s="36" t="s">
        <v>24</v>
      </c>
      <c r="D130" s="36" t="s">
        <v>181</v>
      </c>
      <c r="E130" s="36">
        <v>2024</v>
      </c>
      <c r="F130" s="36">
        <v>2026</v>
      </c>
      <c r="G130" s="36"/>
      <c r="H130" s="351"/>
      <c r="I130" s="340">
        <v>110000</v>
      </c>
      <c r="J130" s="340">
        <v>110000</v>
      </c>
      <c r="K130" s="318">
        <v>9160</v>
      </c>
      <c r="L130" s="318">
        <v>9160</v>
      </c>
      <c r="M130" s="318"/>
      <c r="N130" s="318"/>
      <c r="O130" s="318"/>
      <c r="P130" s="36"/>
      <c r="Q130" s="36"/>
      <c r="R130" s="338"/>
      <c r="U130" s="42"/>
      <c r="W130" s="43">
        <f t="shared" si="1"/>
        <v>110000</v>
      </c>
    </row>
    <row r="131" spans="1:23" s="40" customFormat="1" ht="53.25" customHeight="1">
      <c r="A131" s="350">
        <v>2</v>
      </c>
      <c r="B131" s="82" t="s">
        <v>2443</v>
      </c>
      <c r="C131" s="36"/>
      <c r="D131" s="36" t="s">
        <v>2469</v>
      </c>
      <c r="E131" s="36">
        <v>2024</v>
      </c>
      <c r="F131" s="36">
        <v>2025</v>
      </c>
      <c r="G131" s="36"/>
      <c r="H131" s="351"/>
      <c r="I131" s="340">
        <v>1260000</v>
      </c>
      <c r="J131" s="340">
        <v>1259600</v>
      </c>
      <c r="K131" s="318">
        <v>500400</v>
      </c>
      <c r="L131" s="318">
        <v>500000</v>
      </c>
      <c r="M131" s="318">
        <f>J131-L131</f>
        <v>759600</v>
      </c>
      <c r="N131" s="318"/>
      <c r="O131" s="318"/>
      <c r="P131" s="36"/>
      <c r="Q131" s="36"/>
      <c r="R131" s="338">
        <v>1</v>
      </c>
      <c r="U131" s="42"/>
      <c r="W131" s="43">
        <f t="shared" si="1"/>
        <v>500000</v>
      </c>
    </row>
    <row r="132" spans="1:23" s="40" customFormat="1" ht="31.5">
      <c r="A132" s="26" t="s">
        <v>187</v>
      </c>
      <c r="B132" s="27" t="s">
        <v>78</v>
      </c>
      <c r="C132" s="36"/>
      <c r="D132" s="36"/>
      <c r="E132" s="42"/>
      <c r="F132" s="42"/>
      <c r="G132" s="34"/>
      <c r="H132" s="42"/>
      <c r="I132" s="318"/>
      <c r="J132" s="318"/>
      <c r="K132" s="318"/>
      <c r="L132" s="318"/>
      <c r="M132" s="318"/>
      <c r="N132" s="318"/>
      <c r="O132" s="318"/>
      <c r="P132" s="36"/>
      <c r="Q132" s="36"/>
      <c r="R132" s="338"/>
      <c r="U132" s="42"/>
      <c r="W132" s="43">
        <f t="shared" si="1"/>
        <v>0</v>
      </c>
    </row>
    <row r="133" spans="1:23" s="40" customFormat="1" ht="47.25">
      <c r="A133" s="26" t="s">
        <v>60</v>
      </c>
      <c r="B133" s="27" t="s">
        <v>79</v>
      </c>
      <c r="C133" s="36"/>
      <c r="D133" s="36"/>
      <c r="E133" s="42"/>
      <c r="F133" s="42"/>
      <c r="G133" s="34"/>
      <c r="H133" s="42"/>
      <c r="I133" s="318"/>
      <c r="J133" s="318"/>
      <c r="K133" s="318"/>
      <c r="L133" s="318"/>
      <c r="M133" s="318"/>
      <c r="N133" s="318"/>
      <c r="O133" s="318"/>
      <c r="P133" s="36"/>
      <c r="Q133" s="36"/>
      <c r="R133" s="338"/>
      <c r="U133" s="42"/>
      <c r="W133" s="43">
        <f t="shared" si="1"/>
        <v>0</v>
      </c>
    </row>
    <row r="134" spans="1:23" s="40" customFormat="1" hidden="1">
      <c r="A134" s="41"/>
      <c r="B134" s="34"/>
      <c r="C134" s="36"/>
      <c r="D134" s="36"/>
      <c r="E134" s="42"/>
      <c r="F134" s="42"/>
      <c r="G134" s="34"/>
      <c r="H134" s="42"/>
      <c r="I134" s="318"/>
      <c r="J134" s="318"/>
      <c r="K134" s="318"/>
      <c r="L134" s="318"/>
      <c r="M134" s="318"/>
      <c r="N134" s="318"/>
      <c r="O134" s="318"/>
      <c r="P134" s="36"/>
      <c r="Q134" s="36"/>
      <c r="R134" s="338"/>
      <c r="U134" s="42"/>
      <c r="W134" s="43">
        <f t="shared" si="1"/>
        <v>0</v>
      </c>
    </row>
    <row r="135" spans="1:23" s="40" customFormat="1" ht="31.5">
      <c r="A135" s="26" t="s">
        <v>61</v>
      </c>
      <c r="B135" s="27" t="s">
        <v>80</v>
      </c>
      <c r="C135" s="36"/>
      <c r="D135" s="36"/>
      <c r="E135" s="42"/>
      <c r="F135" s="42"/>
      <c r="G135" s="34"/>
      <c r="H135" s="42"/>
      <c r="I135" s="318"/>
      <c r="J135" s="318"/>
      <c r="K135" s="318"/>
      <c r="L135" s="318"/>
      <c r="M135" s="318"/>
      <c r="N135" s="318"/>
      <c r="O135" s="318"/>
      <c r="P135" s="36"/>
      <c r="Q135" s="36"/>
      <c r="R135" s="338"/>
      <c r="U135" s="42"/>
      <c r="W135" s="43">
        <f t="shared" si="1"/>
        <v>0</v>
      </c>
    </row>
    <row r="136" spans="1:23" s="40" customFormat="1" hidden="1">
      <c r="A136" s="41"/>
      <c r="B136" s="34"/>
      <c r="C136" s="36"/>
      <c r="D136" s="36"/>
      <c r="E136" s="42"/>
      <c r="F136" s="42"/>
      <c r="G136" s="34"/>
      <c r="H136" s="42"/>
      <c r="I136" s="318"/>
      <c r="J136" s="318"/>
      <c r="K136" s="318"/>
      <c r="L136" s="318"/>
      <c r="M136" s="318"/>
      <c r="N136" s="318"/>
      <c r="O136" s="318"/>
      <c r="P136" s="36"/>
      <c r="Q136" s="36"/>
      <c r="R136" s="338"/>
      <c r="U136" s="42"/>
      <c r="W136" s="43">
        <f t="shared" si="1"/>
        <v>0</v>
      </c>
    </row>
    <row r="137" spans="1:23" s="40" customFormat="1" ht="31.5">
      <c r="A137" s="26" t="s">
        <v>189</v>
      </c>
      <c r="B137" s="27" t="s">
        <v>81</v>
      </c>
      <c r="C137" s="36"/>
      <c r="D137" s="36"/>
      <c r="E137" s="42"/>
      <c r="F137" s="42"/>
      <c r="G137" s="34"/>
      <c r="H137" s="42"/>
      <c r="I137" s="318"/>
      <c r="J137" s="318"/>
      <c r="K137" s="318"/>
      <c r="L137" s="318"/>
      <c r="M137" s="318"/>
      <c r="N137" s="318"/>
      <c r="O137" s="318"/>
      <c r="P137" s="36"/>
      <c r="Q137" s="36"/>
      <c r="R137" s="338"/>
      <c r="U137" s="42"/>
      <c r="W137" s="43">
        <f t="shared" si="1"/>
        <v>0</v>
      </c>
    </row>
    <row r="138" spans="1:23" s="40" customFormat="1" hidden="1">
      <c r="A138" s="20"/>
      <c r="B138" s="29"/>
      <c r="C138" s="36"/>
      <c r="D138" s="36"/>
      <c r="E138" s="42"/>
      <c r="F138" s="42"/>
      <c r="G138" s="34"/>
      <c r="H138" s="42"/>
      <c r="I138" s="318"/>
      <c r="J138" s="318"/>
      <c r="K138" s="318"/>
      <c r="L138" s="318"/>
      <c r="M138" s="318"/>
      <c r="N138" s="318"/>
      <c r="O138" s="318"/>
      <c r="P138" s="36"/>
      <c r="Q138" s="36"/>
      <c r="R138" s="338"/>
      <c r="U138" s="42"/>
      <c r="W138" s="43">
        <f t="shared" si="1"/>
        <v>0</v>
      </c>
    </row>
    <row r="139" spans="1:23" s="40" customFormat="1" ht="40.5" customHeight="1">
      <c r="A139" s="20" t="s">
        <v>154</v>
      </c>
      <c r="B139" s="29" t="s">
        <v>100</v>
      </c>
      <c r="C139" s="36"/>
      <c r="D139" s="36"/>
      <c r="E139" s="42"/>
      <c r="F139" s="42"/>
      <c r="G139" s="34"/>
      <c r="H139" s="42"/>
      <c r="I139" s="318"/>
      <c r="J139" s="318"/>
      <c r="K139" s="318"/>
      <c r="L139" s="318"/>
      <c r="M139" s="318"/>
      <c r="N139" s="318"/>
      <c r="O139" s="318"/>
      <c r="P139" s="36"/>
      <c r="Q139" s="36"/>
      <c r="R139" s="338"/>
      <c r="U139" s="42"/>
      <c r="W139" s="43">
        <f t="shared" si="1"/>
        <v>0</v>
      </c>
    </row>
    <row r="140" spans="1:23" s="40" customFormat="1" ht="31.5">
      <c r="A140" s="26" t="s">
        <v>186</v>
      </c>
      <c r="B140" s="27" t="s">
        <v>77</v>
      </c>
      <c r="C140" s="36"/>
      <c r="D140" s="36"/>
      <c r="E140" s="42"/>
      <c r="F140" s="42"/>
      <c r="G140" s="34"/>
      <c r="H140" s="42"/>
      <c r="I140" s="318"/>
      <c r="J140" s="318"/>
      <c r="K140" s="318"/>
      <c r="L140" s="318"/>
      <c r="M140" s="318"/>
      <c r="N140" s="318"/>
      <c r="O140" s="318"/>
      <c r="P140" s="36"/>
      <c r="Q140" s="36"/>
      <c r="R140" s="338"/>
      <c r="U140" s="42"/>
      <c r="W140" s="43">
        <f t="shared" si="1"/>
        <v>0</v>
      </c>
    </row>
    <row r="141" spans="1:23" s="40" customFormat="1" ht="38.25">
      <c r="A141" s="350">
        <v>1</v>
      </c>
      <c r="B141" s="82" t="s">
        <v>101</v>
      </c>
      <c r="C141" s="36" t="s">
        <v>24</v>
      </c>
      <c r="D141" s="36" t="s">
        <v>118</v>
      </c>
      <c r="E141" s="36">
        <v>2024</v>
      </c>
      <c r="F141" s="36">
        <v>2026</v>
      </c>
      <c r="G141" s="36" t="s">
        <v>144</v>
      </c>
      <c r="H141" s="351" t="s">
        <v>302</v>
      </c>
      <c r="I141" s="340">
        <v>90000</v>
      </c>
      <c r="J141" s="340">
        <v>90000</v>
      </c>
      <c r="K141" s="318">
        <v>50240</v>
      </c>
      <c r="L141" s="318">
        <v>50240</v>
      </c>
      <c r="M141" s="318">
        <v>39760</v>
      </c>
      <c r="N141" s="318"/>
      <c r="O141" s="318"/>
      <c r="P141" s="36"/>
      <c r="Q141" s="36" t="s">
        <v>299</v>
      </c>
      <c r="R141" s="83">
        <v>1</v>
      </c>
      <c r="U141" s="42"/>
      <c r="W141" s="43">
        <f t="shared" si="1"/>
        <v>50240</v>
      </c>
    </row>
    <row r="142" spans="1:23" s="40" customFormat="1" ht="54" customHeight="1">
      <c r="A142" s="350">
        <v>2</v>
      </c>
      <c r="B142" s="80" t="s">
        <v>102</v>
      </c>
      <c r="C142" s="36" t="s">
        <v>24</v>
      </c>
      <c r="D142" s="36" t="s">
        <v>122</v>
      </c>
      <c r="E142" s="36">
        <v>2023</v>
      </c>
      <c r="F142" s="36">
        <v>2026</v>
      </c>
      <c r="G142" s="36" t="s">
        <v>145</v>
      </c>
      <c r="H142" s="351" t="s">
        <v>149</v>
      </c>
      <c r="I142" s="340">
        <v>80000</v>
      </c>
      <c r="J142" s="340">
        <v>80000</v>
      </c>
      <c r="K142" s="318">
        <v>42530</v>
      </c>
      <c r="L142" s="318">
        <v>42530</v>
      </c>
      <c r="M142" s="318">
        <v>37470</v>
      </c>
      <c r="N142" s="318"/>
      <c r="O142" s="318"/>
      <c r="P142" s="36"/>
      <c r="Q142" s="36" t="s">
        <v>299</v>
      </c>
      <c r="R142" s="83">
        <v>1</v>
      </c>
      <c r="U142" s="42"/>
      <c r="W142" s="43">
        <f t="shared" si="1"/>
        <v>42530</v>
      </c>
    </row>
    <row r="143" spans="1:23" s="40" customFormat="1" ht="55.5" customHeight="1">
      <c r="A143" s="350">
        <v>3</v>
      </c>
      <c r="B143" s="82" t="s">
        <v>103</v>
      </c>
      <c r="C143" s="36" t="s">
        <v>24</v>
      </c>
      <c r="D143" s="36" t="s">
        <v>111</v>
      </c>
      <c r="E143" s="36">
        <v>2023</v>
      </c>
      <c r="F143" s="36">
        <v>2026</v>
      </c>
      <c r="G143" s="36" t="s">
        <v>146</v>
      </c>
      <c r="H143" s="351" t="s">
        <v>150</v>
      </c>
      <c r="I143" s="340">
        <v>85000</v>
      </c>
      <c r="J143" s="340">
        <v>85000</v>
      </c>
      <c r="K143" s="318">
        <v>62000</v>
      </c>
      <c r="L143" s="318">
        <v>62000</v>
      </c>
      <c r="M143" s="318">
        <v>23000</v>
      </c>
      <c r="N143" s="318"/>
      <c r="O143" s="318"/>
      <c r="P143" s="36"/>
      <c r="Q143" s="36" t="s">
        <v>299</v>
      </c>
      <c r="R143" s="83">
        <v>1</v>
      </c>
      <c r="U143" s="42"/>
      <c r="W143" s="43">
        <f t="shared" si="1"/>
        <v>62000</v>
      </c>
    </row>
    <row r="144" spans="1:23" s="40" customFormat="1" ht="52.5" customHeight="1">
      <c r="A144" s="26" t="s">
        <v>187</v>
      </c>
      <c r="B144" s="27" t="s">
        <v>78</v>
      </c>
      <c r="C144" s="36"/>
      <c r="D144" s="36"/>
      <c r="E144" s="42"/>
      <c r="F144" s="42"/>
      <c r="G144" s="34"/>
      <c r="H144" s="42"/>
      <c r="I144" s="318"/>
      <c r="J144" s="318"/>
      <c r="K144" s="318"/>
      <c r="L144" s="318"/>
      <c r="M144" s="318"/>
      <c r="N144" s="318"/>
      <c r="O144" s="318"/>
      <c r="P144" s="36"/>
      <c r="Q144" s="36"/>
      <c r="R144" s="338"/>
      <c r="U144" s="42"/>
      <c r="W144" s="43">
        <f t="shared" si="1"/>
        <v>0</v>
      </c>
    </row>
    <row r="145" spans="1:23" s="40" customFormat="1" ht="50.25" customHeight="1">
      <c r="A145" s="26" t="s">
        <v>60</v>
      </c>
      <c r="B145" s="27" t="s">
        <v>79</v>
      </c>
      <c r="C145" s="36"/>
      <c r="D145" s="36"/>
      <c r="E145" s="42"/>
      <c r="F145" s="42"/>
      <c r="G145" s="34"/>
      <c r="H145" s="42"/>
      <c r="I145" s="318"/>
      <c r="J145" s="318"/>
      <c r="K145" s="318"/>
      <c r="L145" s="318"/>
      <c r="M145" s="318"/>
      <c r="N145" s="318"/>
      <c r="O145" s="318"/>
      <c r="P145" s="36"/>
      <c r="Q145" s="36"/>
      <c r="R145" s="338"/>
      <c r="U145" s="42"/>
      <c r="W145" s="43">
        <f t="shared" si="1"/>
        <v>0</v>
      </c>
    </row>
    <row r="146" spans="1:23" s="40" customFormat="1" ht="48.75" customHeight="1">
      <c r="A146" s="41">
        <v>1</v>
      </c>
      <c r="B146" s="34" t="s">
        <v>834</v>
      </c>
      <c r="C146" s="36"/>
      <c r="D146" s="36" t="s">
        <v>2468</v>
      </c>
      <c r="E146" s="42"/>
      <c r="F146" s="42"/>
      <c r="G146" s="34"/>
      <c r="H146" s="42"/>
      <c r="I146" s="318">
        <v>695561</v>
      </c>
      <c r="J146" s="318">
        <v>347780</v>
      </c>
      <c r="K146" s="318"/>
      <c r="L146" s="318"/>
      <c r="M146" s="318">
        <v>347780</v>
      </c>
      <c r="N146" s="318"/>
      <c r="O146" s="318"/>
      <c r="P146" s="36"/>
      <c r="Q146" s="36" t="s">
        <v>835</v>
      </c>
      <c r="R146" s="338"/>
      <c r="U146" s="42"/>
      <c r="W146" s="43">
        <f t="shared" si="1"/>
        <v>0</v>
      </c>
    </row>
    <row r="147" spans="1:23" s="40" customFormat="1" ht="95.25" customHeight="1">
      <c r="A147" s="41">
        <v>2</v>
      </c>
      <c r="B147" s="34" t="s">
        <v>837</v>
      </c>
      <c r="C147" s="36" t="s">
        <v>24</v>
      </c>
      <c r="D147" s="36" t="s">
        <v>838</v>
      </c>
      <c r="E147" s="42">
        <v>2016</v>
      </c>
      <c r="F147" s="42">
        <v>2028</v>
      </c>
      <c r="G147" s="36" t="s">
        <v>839</v>
      </c>
      <c r="H147" s="36"/>
      <c r="I147" s="318">
        <v>435448</v>
      </c>
      <c r="J147" s="318">
        <f>+I147</f>
        <v>435448</v>
      </c>
      <c r="K147" s="318">
        <f>L147</f>
        <v>103061</v>
      </c>
      <c r="L147" s="318">
        <v>103061</v>
      </c>
      <c r="M147" s="318">
        <v>320000</v>
      </c>
      <c r="N147" s="318"/>
      <c r="O147" s="318"/>
      <c r="P147" s="36"/>
      <c r="Q147" s="36" t="s">
        <v>753</v>
      </c>
      <c r="R147" s="40">
        <v>1</v>
      </c>
      <c r="U147" s="349">
        <f>M147-V13</f>
        <v>320000</v>
      </c>
      <c r="W147" s="43">
        <f t="shared" si="1"/>
        <v>115448</v>
      </c>
    </row>
    <row r="148" spans="1:23" s="40" customFormat="1" ht="56.25" customHeight="1">
      <c r="A148" s="41">
        <v>3</v>
      </c>
      <c r="B148" s="82" t="s">
        <v>156</v>
      </c>
      <c r="C148" s="36" t="s">
        <v>24</v>
      </c>
      <c r="D148" s="36" t="s">
        <v>2466</v>
      </c>
      <c r="E148" s="36"/>
      <c r="F148" s="36"/>
      <c r="G148" s="1" t="s">
        <v>2448</v>
      </c>
      <c r="H148" s="351"/>
      <c r="I148" s="340">
        <v>160000</v>
      </c>
      <c r="J148" s="340">
        <v>160000</v>
      </c>
      <c r="K148" s="318"/>
      <c r="L148" s="318"/>
      <c r="M148" s="340">
        <v>160000</v>
      </c>
      <c r="N148" s="318"/>
      <c r="O148" s="318"/>
      <c r="P148" s="36"/>
      <c r="Q148" s="36" t="s">
        <v>739</v>
      </c>
      <c r="R148" s="338">
        <v>1</v>
      </c>
      <c r="U148" s="42"/>
      <c r="W148" s="43">
        <f t="shared" si="1"/>
        <v>0</v>
      </c>
    </row>
    <row r="149" spans="1:23" s="40" customFormat="1" ht="52.5" customHeight="1">
      <c r="A149" s="41">
        <v>4</v>
      </c>
      <c r="B149" s="82" t="s">
        <v>157</v>
      </c>
      <c r="C149" s="36" t="s">
        <v>24</v>
      </c>
      <c r="D149" s="36" t="s">
        <v>2467</v>
      </c>
      <c r="E149" s="36"/>
      <c r="F149" s="36"/>
      <c r="G149" s="1" t="s">
        <v>2447</v>
      </c>
      <c r="H149" s="351"/>
      <c r="I149" s="340">
        <v>160000</v>
      </c>
      <c r="J149" s="340">
        <v>160000</v>
      </c>
      <c r="K149" s="318"/>
      <c r="L149" s="318"/>
      <c r="M149" s="340">
        <v>160000</v>
      </c>
      <c r="N149" s="318"/>
      <c r="O149" s="318"/>
      <c r="P149" s="36"/>
      <c r="Q149" s="36" t="s">
        <v>739</v>
      </c>
      <c r="R149" s="338">
        <v>1</v>
      </c>
      <c r="U149" s="42"/>
      <c r="W149" s="43">
        <f t="shared" si="1"/>
        <v>0</v>
      </c>
    </row>
    <row r="150" spans="1:23" s="40" customFormat="1" ht="102" customHeight="1">
      <c r="A150" s="41">
        <v>5</v>
      </c>
      <c r="B150" s="82" t="s">
        <v>2445</v>
      </c>
      <c r="C150" s="36" t="s">
        <v>24</v>
      </c>
      <c r="D150" s="36" t="s">
        <v>122</v>
      </c>
      <c r="E150" s="36"/>
      <c r="F150" s="36"/>
      <c r="G150" s="1" t="s">
        <v>2446</v>
      </c>
      <c r="H150" s="351"/>
      <c r="I150" s="340">
        <v>300000</v>
      </c>
      <c r="J150" s="340">
        <v>300000</v>
      </c>
      <c r="K150" s="318"/>
      <c r="L150" s="318"/>
      <c r="M150" s="340">
        <v>300000</v>
      </c>
      <c r="N150" s="318"/>
      <c r="O150" s="318"/>
      <c r="P150" s="36"/>
      <c r="Q150" s="36" t="s">
        <v>739</v>
      </c>
      <c r="R150" s="338">
        <v>1</v>
      </c>
      <c r="U150" s="42"/>
      <c r="W150" s="43">
        <f t="shared" si="1"/>
        <v>0</v>
      </c>
    </row>
    <row r="151" spans="1:23" s="40" customFormat="1" ht="82.5" customHeight="1">
      <c r="A151" s="41">
        <v>6</v>
      </c>
      <c r="B151" s="34" t="s">
        <v>747</v>
      </c>
      <c r="C151" s="36" t="s">
        <v>24</v>
      </c>
      <c r="D151" s="36" t="s">
        <v>748</v>
      </c>
      <c r="E151" s="42"/>
      <c r="F151" s="42"/>
      <c r="G151" s="36" t="s">
        <v>749</v>
      </c>
      <c r="H151" s="342"/>
      <c r="I151" s="318">
        <v>350000</v>
      </c>
      <c r="J151" s="318">
        <v>350000</v>
      </c>
      <c r="K151" s="355"/>
      <c r="L151" s="355"/>
      <c r="M151" s="318">
        <v>350000</v>
      </c>
      <c r="N151" s="318"/>
      <c r="O151" s="355"/>
      <c r="P151" s="358"/>
      <c r="Q151" s="358" t="s">
        <v>753</v>
      </c>
      <c r="R151" s="54">
        <v>1</v>
      </c>
      <c r="U151" s="42"/>
      <c r="W151" s="43">
        <f t="shared" si="1"/>
        <v>0</v>
      </c>
    </row>
    <row r="152" spans="1:23" s="40" customFormat="1" ht="73.5" customHeight="1">
      <c r="A152" s="41">
        <v>7</v>
      </c>
      <c r="B152" s="82" t="s">
        <v>391</v>
      </c>
      <c r="C152" s="36" t="s">
        <v>24</v>
      </c>
      <c r="D152" s="36" t="s">
        <v>393</v>
      </c>
      <c r="E152" s="36"/>
      <c r="F152" s="36"/>
      <c r="G152" s="36" t="s">
        <v>395</v>
      </c>
      <c r="H152" s="351"/>
      <c r="I152" s="340">
        <v>631000</v>
      </c>
      <c r="J152" s="340">
        <v>631000</v>
      </c>
      <c r="K152" s="318"/>
      <c r="L152" s="318"/>
      <c r="M152" s="340">
        <v>631000</v>
      </c>
      <c r="N152" s="318"/>
      <c r="O152" s="318"/>
      <c r="P152" s="36"/>
      <c r="Q152" s="36" t="s">
        <v>396</v>
      </c>
      <c r="R152" s="338">
        <v>1</v>
      </c>
      <c r="U152" s="42"/>
      <c r="W152" s="43">
        <f>J152-M152</f>
        <v>0</v>
      </c>
    </row>
    <row r="153" spans="1:23" s="40" customFormat="1" ht="73.5" customHeight="1">
      <c r="A153" s="41">
        <v>8</v>
      </c>
      <c r="B153" s="34" t="s">
        <v>751</v>
      </c>
      <c r="C153" s="36" t="s">
        <v>24</v>
      </c>
      <c r="D153" s="36" t="s">
        <v>183</v>
      </c>
      <c r="E153" s="42"/>
      <c r="F153" s="42"/>
      <c r="G153" s="36" t="s">
        <v>752</v>
      </c>
      <c r="H153" s="342"/>
      <c r="I153" s="318">
        <v>300000</v>
      </c>
      <c r="J153" s="318">
        <v>300000</v>
      </c>
      <c r="K153" s="355"/>
      <c r="L153" s="355"/>
      <c r="M153" s="318">
        <v>300000</v>
      </c>
      <c r="N153" s="318"/>
      <c r="O153" s="355"/>
      <c r="P153" s="358"/>
      <c r="Q153" s="358" t="s">
        <v>753</v>
      </c>
      <c r="R153" s="54">
        <v>1</v>
      </c>
      <c r="U153" s="42"/>
      <c r="W153" s="43">
        <f>J153-M153</f>
        <v>0</v>
      </c>
    </row>
    <row r="154" spans="1:23" s="40" customFormat="1" ht="39.75" customHeight="1">
      <c r="A154" s="26" t="s">
        <v>61</v>
      </c>
      <c r="B154" s="27" t="s">
        <v>80</v>
      </c>
      <c r="C154" s="36"/>
      <c r="D154" s="36"/>
      <c r="E154" s="42"/>
      <c r="F154" s="42"/>
      <c r="G154" s="34"/>
      <c r="H154" s="42"/>
      <c r="I154" s="318"/>
      <c r="J154" s="318"/>
      <c r="K154" s="318"/>
      <c r="L154" s="318"/>
      <c r="M154" s="318"/>
      <c r="N154" s="318"/>
      <c r="O154" s="318"/>
      <c r="P154" s="36"/>
      <c r="Q154" s="36"/>
      <c r="R154" s="338"/>
      <c r="U154" s="42"/>
      <c r="V154" s="43"/>
      <c r="W154" s="43">
        <f t="shared" si="1"/>
        <v>0</v>
      </c>
    </row>
    <row r="155" spans="1:23" s="40" customFormat="1" ht="51" customHeight="1">
      <c r="A155" s="41">
        <v>1</v>
      </c>
      <c r="B155" s="82" t="s">
        <v>740</v>
      </c>
      <c r="C155" s="36" t="s">
        <v>24</v>
      </c>
      <c r="D155" s="36"/>
      <c r="E155" s="36"/>
      <c r="F155" s="36"/>
      <c r="G155" s="36"/>
      <c r="H155" s="351"/>
      <c r="I155" s="340">
        <v>220000</v>
      </c>
      <c r="J155" s="340">
        <v>220000</v>
      </c>
      <c r="K155" s="318"/>
      <c r="L155" s="318"/>
      <c r="M155" s="340">
        <v>120000</v>
      </c>
      <c r="N155" s="318"/>
      <c r="O155" s="318"/>
      <c r="P155" s="36"/>
      <c r="Q155" s="36" t="s">
        <v>739</v>
      </c>
      <c r="R155" s="338">
        <v>1</v>
      </c>
      <c r="U155" s="42"/>
      <c r="W155" s="43">
        <f t="shared" si="1"/>
        <v>100000</v>
      </c>
    </row>
    <row r="156" spans="1:23" s="40" customFormat="1" ht="74.25" customHeight="1">
      <c r="A156" s="41">
        <v>2</v>
      </c>
      <c r="B156" s="82" t="s">
        <v>570</v>
      </c>
      <c r="C156" s="36" t="s">
        <v>24</v>
      </c>
      <c r="D156" s="36" t="s">
        <v>571</v>
      </c>
      <c r="E156" s="36"/>
      <c r="F156" s="36"/>
      <c r="G156" s="36" t="s">
        <v>577</v>
      </c>
      <c r="H156" s="351"/>
      <c r="I156" s="340">
        <v>200000</v>
      </c>
      <c r="J156" s="340">
        <v>200000</v>
      </c>
      <c r="K156" s="318"/>
      <c r="L156" s="318"/>
      <c r="M156" s="340">
        <v>150000</v>
      </c>
      <c r="N156" s="318"/>
      <c r="O156" s="318"/>
      <c r="P156" s="358"/>
      <c r="Q156" s="358" t="s">
        <v>2459</v>
      </c>
      <c r="R156" s="338">
        <v>1</v>
      </c>
      <c r="U156" s="42"/>
      <c r="W156" s="43">
        <f t="shared" si="1"/>
        <v>50000</v>
      </c>
    </row>
    <row r="157" spans="1:23" s="40" customFormat="1" ht="90.75" customHeight="1">
      <c r="A157" s="41">
        <v>3</v>
      </c>
      <c r="B157" s="82" t="s">
        <v>743</v>
      </c>
      <c r="C157" s="36" t="s">
        <v>24</v>
      </c>
      <c r="D157" s="36" t="s">
        <v>448</v>
      </c>
      <c r="E157" s="36"/>
      <c r="F157" s="36"/>
      <c r="G157" s="36" t="s">
        <v>744</v>
      </c>
      <c r="H157" s="351"/>
      <c r="I157" s="340">
        <v>270000</v>
      </c>
      <c r="J157" s="340">
        <v>270000</v>
      </c>
      <c r="K157" s="318"/>
      <c r="L157" s="318"/>
      <c r="M157" s="340">
        <v>150000</v>
      </c>
      <c r="N157" s="318"/>
      <c r="O157" s="318"/>
      <c r="P157" s="36"/>
      <c r="Q157" s="36" t="s">
        <v>401</v>
      </c>
      <c r="R157" s="338">
        <v>1</v>
      </c>
      <c r="U157" s="42"/>
      <c r="W157" s="43">
        <f t="shared" si="1"/>
        <v>120000</v>
      </c>
    </row>
    <row r="158" spans="1:23" s="40" customFormat="1" ht="57.75" customHeight="1">
      <c r="A158" s="41">
        <v>4</v>
      </c>
      <c r="B158" s="34" t="s">
        <v>750</v>
      </c>
      <c r="C158" s="36" t="s">
        <v>24</v>
      </c>
      <c r="D158" s="36" t="s">
        <v>120</v>
      </c>
      <c r="E158" s="42"/>
      <c r="F158" s="42"/>
      <c r="G158" s="36" t="s">
        <v>2456</v>
      </c>
      <c r="H158" s="342"/>
      <c r="I158" s="318">
        <v>400000</v>
      </c>
      <c r="J158" s="318">
        <v>400000</v>
      </c>
      <c r="K158" s="355"/>
      <c r="L158" s="355"/>
      <c r="M158" s="318">
        <v>300000</v>
      </c>
      <c r="N158" s="318"/>
      <c r="O158" s="355"/>
      <c r="P158" s="358"/>
      <c r="Q158" s="358" t="s">
        <v>753</v>
      </c>
      <c r="R158" s="54">
        <v>1</v>
      </c>
      <c r="U158" s="42"/>
      <c r="W158" s="43">
        <f t="shared" si="1"/>
        <v>100000</v>
      </c>
    </row>
    <row r="159" spans="1:23" s="40" customFormat="1" ht="99.75" customHeight="1">
      <c r="A159" s="41">
        <v>5</v>
      </c>
      <c r="B159" s="34" t="s">
        <v>2462</v>
      </c>
      <c r="C159" s="36"/>
      <c r="D159" s="36" t="s">
        <v>2460</v>
      </c>
      <c r="E159" s="42"/>
      <c r="F159" s="42"/>
      <c r="G159" s="36" t="s">
        <v>2463</v>
      </c>
      <c r="H159" s="342"/>
      <c r="I159" s="339">
        <v>587000</v>
      </c>
      <c r="J159" s="339">
        <v>587000</v>
      </c>
      <c r="K159" s="355"/>
      <c r="L159" s="355"/>
      <c r="M159" s="318">
        <v>305900</v>
      </c>
      <c r="N159" s="318"/>
      <c r="O159" s="355"/>
      <c r="P159" s="36"/>
      <c r="Q159" s="36" t="s">
        <v>401</v>
      </c>
      <c r="R159" s="54">
        <v>1</v>
      </c>
      <c r="U159" s="42"/>
      <c r="W159" s="43">
        <f t="shared" si="1"/>
        <v>281100</v>
      </c>
    </row>
    <row r="160" spans="1:23" s="40" customFormat="1" ht="43.5" customHeight="1">
      <c r="A160" s="41">
        <v>6</v>
      </c>
      <c r="B160" s="82" t="s">
        <v>392</v>
      </c>
      <c r="C160" s="36" t="s">
        <v>24</v>
      </c>
      <c r="D160" s="36" t="s">
        <v>119</v>
      </c>
      <c r="E160" s="36"/>
      <c r="F160" s="36"/>
      <c r="G160" s="36" t="s">
        <v>2458</v>
      </c>
      <c r="H160" s="351"/>
      <c r="I160" s="340">
        <v>200000</v>
      </c>
      <c r="J160" s="340">
        <v>200000</v>
      </c>
      <c r="K160" s="318"/>
      <c r="L160" s="318"/>
      <c r="M160" s="340">
        <v>100000</v>
      </c>
      <c r="N160" s="318"/>
      <c r="O160" s="318"/>
      <c r="P160" s="358"/>
      <c r="Q160" s="358" t="s">
        <v>753</v>
      </c>
      <c r="R160" s="338">
        <v>1</v>
      </c>
      <c r="U160" s="42"/>
      <c r="W160" s="43">
        <f>J160-M160</f>
        <v>100000</v>
      </c>
    </row>
    <row r="161" spans="1:23" s="40" customFormat="1" ht="74.25" customHeight="1">
      <c r="A161" s="41">
        <v>7</v>
      </c>
      <c r="B161" s="82" t="s">
        <v>473</v>
      </c>
      <c r="C161" s="36" t="s">
        <v>24</v>
      </c>
      <c r="D161" s="36" t="s">
        <v>474</v>
      </c>
      <c r="E161" s="36"/>
      <c r="F161" s="36"/>
      <c r="G161" s="36" t="s">
        <v>475</v>
      </c>
      <c r="H161" s="351"/>
      <c r="I161" s="340">
        <v>320000</v>
      </c>
      <c r="J161" s="340">
        <v>320000</v>
      </c>
      <c r="K161" s="318"/>
      <c r="L161" s="318"/>
      <c r="M161" s="340">
        <v>150000</v>
      </c>
      <c r="N161" s="318"/>
      <c r="O161" s="318"/>
      <c r="P161" s="36"/>
      <c r="Q161" s="36" t="s">
        <v>464</v>
      </c>
      <c r="R161" s="338">
        <v>1</v>
      </c>
      <c r="U161" s="42"/>
      <c r="W161" s="43">
        <f>J161-M161</f>
        <v>170000</v>
      </c>
    </row>
    <row r="162" spans="1:23" s="40" customFormat="1" ht="37.5" customHeight="1">
      <c r="A162" s="26" t="s">
        <v>189</v>
      </c>
      <c r="B162" s="27" t="s">
        <v>81</v>
      </c>
      <c r="C162" s="36"/>
      <c r="D162" s="36"/>
      <c r="E162" s="42"/>
      <c r="F162" s="42"/>
      <c r="G162" s="34"/>
      <c r="H162" s="42"/>
      <c r="I162" s="318"/>
      <c r="J162" s="318"/>
      <c r="K162" s="318"/>
      <c r="L162" s="318"/>
      <c r="M162" s="318"/>
      <c r="N162" s="318"/>
      <c r="O162" s="318"/>
      <c r="P162" s="36"/>
      <c r="Q162" s="36"/>
      <c r="R162" s="338"/>
      <c r="U162" s="42"/>
      <c r="W162" s="43">
        <f t="shared" si="1"/>
        <v>0</v>
      </c>
    </row>
    <row r="163" spans="1:23" s="40" customFormat="1" ht="72" customHeight="1">
      <c r="A163" s="41">
        <v>2</v>
      </c>
      <c r="B163" s="82" t="s">
        <v>574</v>
      </c>
      <c r="C163" s="36" t="s">
        <v>24</v>
      </c>
      <c r="D163" s="36" t="s">
        <v>571</v>
      </c>
      <c r="E163" s="36"/>
      <c r="F163" s="36"/>
      <c r="G163" s="36" t="s">
        <v>579</v>
      </c>
      <c r="H163" s="351"/>
      <c r="I163" s="340">
        <v>180000</v>
      </c>
      <c r="J163" s="340">
        <v>180000</v>
      </c>
      <c r="K163" s="318"/>
      <c r="L163" s="318"/>
      <c r="M163" s="340"/>
      <c r="N163" s="318"/>
      <c r="O163" s="318"/>
      <c r="P163" s="36"/>
      <c r="Q163" s="36" t="s">
        <v>565</v>
      </c>
      <c r="R163" s="338"/>
      <c r="U163" s="42"/>
      <c r="W163" s="43">
        <f t="shared" ref="W163:W232" si="2">J163-M163</f>
        <v>180000</v>
      </c>
    </row>
    <row r="164" spans="1:23" s="40" customFormat="1" ht="74.25" customHeight="1">
      <c r="A164" s="41">
        <v>3</v>
      </c>
      <c r="B164" s="82" t="s">
        <v>575</v>
      </c>
      <c r="C164" s="36" t="s">
        <v>24</v>
      </c>
      <c r="D164" s="36" t="s">
        <v>576</v>
      </c>
      <c r="E164" s="36"/>
      <c r="F164" s="36"/>
      <c r="G164" s="36" t="s">
        <v>580</v>
      </c>
      <c r="H164" s="351"/>
      <c r="I164" s="340">
        <v>80000</v>
      </c>
      <c r="J164" s="340">
        <v>80000</v>
      </c>
      <c r="K164" s="318"/>
      <c r="L164" s="318"/>
      <c r="M164" s="340"/>
      <c r="N164" s="318"/>
      <c r="O164" s="318"/>
      <c r="P164" s="36"/>
      <c r="Q164" s="36" t="s">
        <v>565</v>
      </c>
      <c r="R164" s="338"/>
      <c r="U164" s="42"/>
      <c r="W164" s="43">
        <f t="shared" si="2"/>
        <v>80000</v>
      </c>
    </row>
    <row r="165" spans="1:23" s="40" customFormat="1" ht="53.25" customHeight="1">
      <c r="A165" s="41">
        <v>4</v>
      </c>
      <c r="B165" s="82" t="s">
        <v>446</v>
      </c>
      <c r="C165" s="36" t="s">
        <v>24</v>
      </c>
      <c r="D165" s="36" t="s">
        <v>404</v>
      </c>
      <c r="E165" s="36"/>
      <c r="F165" s="36"/>
      <c r="G165" s="36" t="s">
        <v>449</v>
      </c>
      <c r="H165" s="351"/>
      <c r="I165" s="340">
        <v>150000</v>
      </c>
      <c r="J165" s="340">
        <v>150000</v>
      </c>
      <c r="K165" s="318"/>
      <c r="L165" s="318"/>
      <c r="M165" s="340"/>
      <c r="N165" s="318"/>
      <c r="O165" s="318"/>
      <c r="P165" s="36"/>
      <c r="Q165" s="36" t="s">
        <v>401</v>
      </c>
      <c r="R165" s="338"/>
      <c r="U165" s="42"/>
      <c r="W165" s="43">
        <f t="shared" si="2"/>
        <v>150000</v>
      </c>
    </row>
    <row r="166" spans="1:23" s="40" customFormat="1" ht="66.75" customHeight="1">
      <c r="A166" s="41">
        <v>5</v>
      </c>
      <c r="B166" s="34" t="s">
        <v>716</v>
      </c>
      <c r="C166" s="36" t="s">
        <v>24</v>
      </c>
      <c r="D166" s="36" t="s">
        <v>791</v>
      </c>
      <c r="E166" s="41"/>
      <c r="F166" s="41"/>
      <c r="G166" s="357" t="s">
        <v>717</v>
      </c>
      <c r="H166" s="42"/>
      <c r="I166" s="318">
        <v>184000</v>
      </c>
      <c r="J166" s="318">
        <v>184000</v>
      </c>
      <c r="K166" s="318"/>
      <c r="L166" s="318"/>
      <c r="M166" s="318"/>
      <c r="N166" s="318"/>
      <c r="O166" s="318"/>
      <c r="P166" s="36"/>
      <c r="Q166" s="36" t="s">
        <v>711</v>
      </c>
      <c r="R166" s="54"/>
      <c r="U166" s="42"/>
      <c r="W166" s="43">
        <f t="shared" si="2"/>
        <v>184000</v>
      </c>
    </row>
    <row r="167" spans="1:23" s="40" customFormat="1" ht="90" customHeight="1">
      <c r="A167" s="41">
        <v>6</v>
      </c>
      <c r="B167" s="82" t="s">
        <v>572</v>
      </c>
      <c r="C167" s="36" t="s">
        <v>24</v>
      </c>
      <c r="D167" s="36" t="s">
        <v>573</v>
      </c>
      <c r="E167" s="36"/>
      <c r="F167" s="36"/>
      <c r="G167" s="36" t="s">
        <v>578</v>
      </c>
      <c r="H167" s="351"/>
      <c r="I167" s="340">
        <v>198000</v>
      </c>
      <c r="J167" s="340">
        <v>198000</v>
      </c>
      <c r="K167" s="318"/>
      <c r="L167" s="318"/>
      <c r="M167" s="340"/>
      <c r="N167" s="318"/>
      <c r="O167" s="318"/>
      <c r="P167" s="36"/>
      <c r="Q167" s="36" t="s">
        <v>565</v>
      </c>
      <c r="R167" s="54"/>
      <c r="U167" s="42"/>
      <c r="W167" s="43">
        <f t="shared" si="2"/>
        <v>198000</v>
      </c>
    </row>
    <row r="168" spans="1:23" s="40" customFormat="1">
      <c r="A168" s="20" t="s">
        <v>155</v>
      </c>
      <c r="B168" s="29" t="s">
        <v>221</v>
      </c>
      <c r="C168" s="36"/>
      <c r="D168" s="36"/>
      <c r="E168" s="42"/>
      <c r="F168" s="42"/>
      <c r="G168" s="34"/>
      <c r="H168" s="42"/>
      <c r="I168" s="318"/>
      <c r="J168" s="318"/>
      <c r="K168" s="318"/>
      <c r="L168" s="318"/>
      <c r="M168" s="318"/>
      <c r="N168" s="318"/>
      <c r="O168" s="318"/>
      <c r="P168" s="36"/>
      <c r="Q168" s="36"/>
      <c r="R168" s="338"/>
      <c r="U168" s="42"/>
      <c r="W168" s="43">
        <f t="shared" si="2"/>
        <v>0</v>
      </c>
    </row>
    <row r="169" spans="1:23" s="40" customFormat="1" ht="31.5">
      <c r="A169" s="26" t="s">
        <v>186</v>
      </c>
      <c r="B169" s="27" t="s">
        <v>77</v>
      </c>
      <c r="C169" s="36"/>
      <c r="D169" s="36"/>
      <c r="E169" s="42"/>
      <c r="F169" s="42"/>
      <c r="G169" s="34"/>
      <c r="H169" s="42"/>
      <c r="I169" s="318"/>
      <c r="J169" s="318"/>
      <c r="K169" s="318"/>
      <c r="L169" s="318"/>
      <c r="M169" s="318"/>
      <c r="N169" s="318"/>
      <c r="O169" s="318"/>
      <c r="P169" s="36"/>
      <c r="Q169" s="36"/>
      <c r="R169" s="338"/>
      <c r="U169" s="42"/>
      <c r="W169" s="43">
        <f t="shared" si="2"/>
        <v>0</v>
      </c>
    </row>
    <row r="170" spans="1:23" s="40" customFormat="1" ht="31.5">
      <c r="A170" s="26" t="s">
        <v>187</v>
      </c>
      <c r="B170" s="27" t="s">
        <v>78</v>
      </c>
      <c r="C170" s="36"/>
      <c r="D170" s="36"/>
      <c r="E170" s="42"/>
      <c r="F170" s="42"/>
      <c r="G170" s="34"/>
      <c r="H170" s="42"/>
      <c r="I170" s="318"/>
      <c r="J170" s="318"/>
      <c r="K170" s="318"/>
      <c r="L170" s="318"/>
      <c r="M170" s="318"/>
      <c r="N170" s="318"/>
      <c r="O170" s="318"/>
      <c r="P170" s="36"/>
      <c r="Q170" s="36"/>
      <c r="R170" s="338"/>
      <c r="U170" s="42"/>
      <c r="W170" s="43">
        <f t="shared" si="2"/>
        <v>0</v>
      </c>
    </row>
    <row r="171" spans="1:23" s="40" customFormat="1" ht="47.25">
      <c r="A171" s="26" t="s">
        <v>60</v>
      </c>
      <c r="B171" s="27" t="s">
        <v>79</v>
      </c>
      <c r="C171" s="36"/>
      <c r="D171" s="36"/>
      <c r="E171" s="42"/>
      <c r="F171" s="42"/>
      <c r="G171" s="34"/>
      <c r="H171" s="42"/>
      <c r="I171" s="318"/>
      <c r="J171" s="318"/>
      <c r="K171" s="318"/>
      <c r="L171" s="318"/>
      <c r="M171" s="318"/>
      <c r="N171" s="318"/>
      <c r="O171" s="318"/>
      <c r="P171" s="36"/>
      <c r="Q171" s="36"/>
      <c r="R171" s="338"/>
      <c r="U171" s="42"/>
      <c r="W171" s="43">
        <f t="shared" si="2"/>
        <v>0</v>
      </c>
    </row>
    <row r="172" spans="1:23" s="40" customFormat="1" ht="34.5" customHeight="1">
      <c r="A172" s="26" t="s">
        <v>61</v>
      </c>
      <c r="B172" s="27" t="s">
        <v>80</v>
      </c>
      <c r="C172" s="36"/>
      <c r="D172" s="36"/>
      <c r="E172" s="42"/>
      <c r="F172" s="42"/>
      <c r="G172" s="34"/>
      <c r="H172" s="42"/>
      <c r="I172" s="318"/>
      <c r="J172" s="318"/>
      <c r="K172" s="318"/>
      <c r="L172" s="318"/>
      <c r="M172" s="318"/>
      <c r="N172" s="318"/>
      <c r="O172" s="318"/>
      <c r="P172" s="36"/>
      <c r="Q172" s="36"/>
      <c r="R172" s="338"/>
      <c r="U172" s="42"/>
      <c r="W172" s="43">
        <f t="shared" si="2"/>
        <v>0</v>
      </c>
    </row>
    <row r="173" spans="1:23" s="40" customFormat="1" ht="54" customHeight="1">
      <c r="A173" s="1">
        <v>1</v>
      </c>
      <c r="B173" s="35" t="s">
        <v>2427</v>
      </c>
      <c r="C173" s="36"/>
      <c r="D173" s="36"/>
      <c r="E173" s="42"/>
      <c r="F173" s="42"/>
      <c r="G173" s="34"/>
      <c r="H173" s="42"/>
      <c r="I173" s="318">
        <v>700000</v>
      </c>
      <c r="J173" s="318">
        <v>700000</v>
      </c>
      <c r="K173" s="318"/>
      <c r="L173" s="318"/>
      <c r="M173" s="318">
        <v>350000</v>
      </c>
      <c r="N173" s="318"/>
      <c r="O173" s="318"/>
      <c r="P173" s="36"/>
      <c r="Q173" s="36" t="s">
        <v>2442</v>
      </c>
      <c r="R173" s="338">
        <v>1</v>
      </c>
      <c r="U173" s="42"/>
      <c r="V173" s="43">
        <f>M173-V13</f>
        <v>350000</v>
      </c>
      <c r="W173" s="43">
        <f t="shared" si="2"/>
        <v>350000</v>
      </c>
    </row>
    <row r="174" spans="1:23" s="40" customFormat="1" ht="31.5">
      <c r="A174" s="26" t="s">
        <v>189</v>
      </c>
      <c r="B174" s="27" t="s">
        <v>81</v>
      </c>
      <c r="C174" s="36"/>
      <c r="D174" s="36"/>
      <c r="E174" s="42"/>
      <c r="F174" s="42"/>
      <c r="G174" s="34"/>
      <c r="H174" s="42"/>
      <c r="I174" s="318"/>
      <c r="J174" s="318"/>
      <c r="K174" s="318"/>
      <c r="L174" s="318"/>
      <c r="M174" s="318"/>
      <c r="N174" s="318"/>
      <c r="O174" s="318"/>
      <c r="P174" s="36"/>
      <c r="Q174" s="36"/>
      <c r="R174" s="338"/>
      <c r="U174" s="42"/>
      <c r="W174" s="43">
        <f t="shared" si="2"/>
        <v>0</v>
      </c>
    </row>
    <row r="175" spans="1:23" s="40" customFormat="1" ht="20.25" customHeight="1">
      <c r="A175" s="20" t="s">
        <v>158</v>
      </c>
      <c r="B175" s="29" t="s">
        <v>222</v>
      </c>
      <c r="C175" s="36"/>
      <c r="D175" s="36"/>
      <c r="E175" s="42"/>
      <c r="F175" s="42"/>
      <c r="G175" s="34"/>
      <c r="H175" s="42"/>
      <c r="I175" s="318"/>
      <c r="J175" s="318"/>
      <c r="K175" s="318"/>
      <c r="L175" s="318"/>
      <c r="M175" s="318"/>
      <c r="N175" s="318"/>
      <c r="O175" s="318"/>
      <c r="P175" s="36"/>
      <c r="Q175" s="36"/>
      <c r="R175" s="338"/>
      <c r="U175" s="42"/>
      <c r="W175" s="43">
        <f t="shared" si="2"/>
        <v>0</v>
      </c>
    </row>
    <row r="176" spans="1:23" s="40" customFormat="1" ht="20.25" customHeight="1">
      <c r="A176" s="20" t="s">
        <v>159</v>
      </c>
      <c r="B176" s="29" t="s">
        <v>104</v>
      </c>
      <c r="C176" s="36"/>
      <c r="D176" s="36"/>
      <c r="E176" s="42"/>
      <c r="F176" s="42"/>
      <c r="G176" s="34"/>
      <c r="H176" s="42"/>
      <c r="I176" s="318"/>
      <c r="J176" s="318"/>
      <c r="K176" s="318"/>
      <c r="L176" s="318"/>
      <c r="M176" s="318"/>
      <c r="N176" s="318"/>
      <c r="O176" s="318"/>
      <c r="P176" s="36"/>
      <c r="Q176" s="36"/>
      <c r="R176" s="338"/>
      <c r="U176" s="42"/>
      <c r="W176" s="43">
        <f t="shared" si="2"/>
        <v>0</v>
      </c>
    </row>
    <row r="177" spans="1:258" s="40" customFormat="1" ht="31.5">
      <c r="A177" s="26" t="s">
        <v>186</v>
      </c>
      <c r="B177" s="27" t="s">
        <v>77</v>
      </c>
      <c r="C177" s="36"/>
      <c r="D177" s="36"/>
      <c r="E177" s="42"/>
      <c r="F177" s="42"/>
      <c r="G177" s="34"/>
      <c r="H177" s="42"/>
      <c r="I177" s="318"/>
      <c r="J177" s="318"/>
      <c r="K177" s="318"/>
      <c r="L177" s="318"/>
      <c r="M177" s="318"/>
      <c r="N177" s="318"/>
      <c r="O177" s="318"/>
      <c r="P177" s="36"/>
      <c r="Q177" s="36"/>
      <c r="R177" s="338"/>
      <c r="U177" s="42"/>
      <c r="W177" s="43">
        <f t="shared" si="2"/>
        <v>0</v>
      </c>
    </row>
    <row r="178" spans="1:258" s="40" customFormat="1" hidden="1">
      <c r="A178" s="41"/>
      <c r="B178" s="34"/>
      <c r="C178" s="36"/>
      <c r="D178" s="36"/>
      <c r="E178" s="42"/>
      <c r="F178" s="42"/>
      <c r="G178" s="34"/>
      <c r="H178" s="42"/>
      <c r="I178" s="318"/>
      <c r="J178" s="318"/>
      <c r="K178" s="318"/>
      <c r="L178" s="318"/>
      <c r="M178" s="318"/>
      <c r="N178" s="318"/>
      <c r="O178" s="318"/>
      <c r="P178" s="36"/>
      <c r="Q178" s="36"/>
      <c r="R178" s="338"/>
      <c r="U178" s="42"/>
      <c r="W178" s="43">
        <f t="shared" si="2"/>
        <v>0</v>
      </c>
    </row>
    <row r="179" spans="1:258" s="40" customFormat="1" ht="31.5">
      <c r="A179" s="26" t="s">
        <v>187</v>
      </c>
      <c r="B179" s="27" t="s">
        <v>78</v>
      </c>
      <c r="C179" s="36"/>
      <c r="D179" s="36"/>
      <c r="E179" s="42"/>
      <c r="F179" s="42"/>
      <c r="G179" s="34"/>
      <c r="H179" s="42"/>
      <c r="I179" s="318"/>
      <c r="J179" s="318"/>
      <c r="K179" s="318"/>
      <c r="L179" s="318"/>
      <c r="M179" s="318"/>
      <c r="N179" s="318"/>
      <c r="O179" s="318"/>
      <c r="P179" s="36"/>
      <c r="Q179" s="36"/>
      <c r="R179" s="338"/>
      <c r="U179" s="42"/>
      <c r="W179" s="43">
        <f t="shared" si="2"/>
        <v>0</v>
      </c>
    </row>
    <row r="180" spans="1:258" s="40" customFormat="1" ht="47.25">
      <c r="A180" s="26" t="s">
        <v>60</v>
      </c>
      <c r="B180" s="27" t="s">
        <v>79</v>
      </c>
      <c r="C180" s="36"/>
      <c r="D180" s="36"/>
      <c r="E180" s="42"/>
      <c r="F180" s="42"/>
      <c r="G180" s="34"/>
      <c r="H180" s="42"/>
      <c r="I180" s="318"/>
      <c r="J180" s="318"/>
      <c r="K180" s="318"/>
      <c r="L180" s="318"/>
      <c r="M180" s="318"/>
      <c r="N180" s="318"/>
      <c r="O180" s="318"/>
      <c r="P180" s="36"/>
      <c r="Q180" s="36"/>
      <c r="R180" s="338"/>
      <c r="U180" s="42"/>
      <c r="W180" s="43">
        <f t="shared" si="2"/>
        <v>0</v>
      </c>
    </row>
    <row r="181" spans="1:258" s="40" customFormat="1" ht="31.5">
      <c r="A181" s="26" t="s">
        <v>61</v>
      </c>
      <c r="B181" s="27" t="s">
        <v>80</v>
      </c>
      <c r="C181" s="36"/>
      <c r="D181" s="36"/>
      <c r="E181" s="42"/>
      <c r="F181" s="42"/>
      <c r="G181" s="34"/>
      <c r="H181" s="42"/>
      <c r="I181" s="318"/>
      <c r="J181" s="318"/>
      <c r="K181" s="318"/>
      <c r="L181" s="318"/>
      <c r="M181" s="318"/>
      <c r="N181" s="318"/>
      <c r="O181" s="318"/>
      <c r="P181" s="36"/>
      <c r="Q181" s="36"/>
      <c r="R181" s="338"/>
      <c r="U181" s="42"/>
      <c r="W181" s="43">
        <f t="shared" si="2"/>
        <v>0</v>
      </c>
    </row>
    <row r="182" spans="1:258" s="40" customFormat="1" hidden="1">
      <c r="A182" s="41"/>
      <c r="B182" s="34"/>
      <c r="C182" s="36"/>
      <c r="D182" s="36"/>
      <c r="E182" s="42"/>
      <c r="F182" s="42"/>
      <c r="G182" s="34"/>
      <c r="H182" s="42"/>
      <c r="I182" s="318"/>
      <c r="J182" s="318"/>
      <c r="K182" s="318"/>
      <c r="L182" s="318"/>
      <c r="M182" s="318"/>
      <c r="N182" s="318"/>
      <c r="O182" s="318"/>
      <c r="P182" s="36"/>
      <c r="Q182" s="36"/>
      <c r="R182" s="338"/>
      <c r="U182" s="42"/>
      <c r="W182" s="43">
        <f t="shared" si="2"/>
        <v>0</v>
      </c>
    </row>
    <row r="183" spans="1:258" s="40" customFormat="1" ht="40.5" customHeight="1">
      <c r="A183" s="26" t="s">
        <v>189</v>
      </c>
      <c r="B183" s="27" t="s">
        <v>81</v>
      </c>
      <c r="C183" s="36"/>
      <c r="D183" s="36"/>
      <c r="E183" s="42"/>
      <c r="F183" s="42"/>
      <c r="G183" s="34"/>
      <c r="H183" s="42"/>
      <c r="I183" s="318"/>
      <c r="J183" s="318"/>
      <c r="K183" s="318"/>
      <c r="L183" s="318"/>
      <c r="M183" s="318"/>
      <c r="N183" s="318"/>
      <c r="O183" s="318"/>
      <c r="P183" s="36"/>
      <c r="Q183" s="36"/>
      <c r="R183" s="338"/>
      <c r="U183" s="42"/>
      <c r="W183" s="43">
        <f t="shared" si="2"/>
        <v>0</v>
      </c>
    </row>
    <row r="184" spans="1:258" s="40" customFormat="1">
      <c r="A184" s="20" t="s">
        <v>160</v>
      </c>
      <c r="B184" s="29" t="s">
        <v>223</v>
      </c>
      <c r="C184" s="36"/>
      <c r="D184" s="36"/>
      <c r="E184" s="42"/>
      <c r="F184" s="42"/>
      <c r="G184" s="34"/>
      <c r="H184" s="42"/>
      <c r="I184" s="318"/>
      <c r="J184" s="318"/>
      <c r="K184" s="318"/>
      <c r="L184" s="318"/>
      <c r="M184" s="318"/>
      <c r="N184" s="318"/>
      <c r="O184" s="318"/>
      <c r="P184" s="36"/>
      <c r="Q184" s="36"/>
      <c r="R184" s="338"/>
      <c r="U184" s="42"/>
      <c r="W184" s="43">
        <f t="shared" si="2"/>
        <v>0</v>
      </c>
    </row>
    <row r="185" spans="1:258">
      <c r="A185" s="20" t="s">
        <v>161</v>
      </c>
      <c r="B185" s="29" t="s">
        <v>224</v>
      </c>
      <c r="C185" s="36"/>
      <c r="D185" s="36"/>
      <c r="E185" s="42"/>
      <c r="F185" s="42"/>
      <c r="G185" s="34"/>
      <c r="H185" s="42"/>
      <c r="I185" s="318"/>
      <c r="J185" s="318"/>
      <c r="K185" s="318"/>
      <c r="L185" s="318"/>
      <c r="M185" s="318"/>
      <c r="N185" s="318"/>
      <c r="O185" s="318"/>
      <c r="P185" s="36"/>
      <c r="Q185" s="36"/>
      <c r="R185" s="338"/>
      <c r="S185" s="40"/>
      <c r="T185" s="40"/>
      <c r="U185" s="42"/>
      <c r="V185" s="40"/>
      <c r="W185" s="43">
        <f t="shared" si="2"/>
        <v>0</v>
      </c>
      <c r="X185" s="40"/>
      <c r="Y185" s="40"/>
      <c r="Z185" s="40"/>
      <c r="AA185" s="40"/>
      <c r="AB185" s="40"/>
      <c r="AC185" s="40"/>
      <c r="AD185" s="40"/>
      <c r="AE185" s="40"/>
      <c r="AF185" s="40"/>
      <c r="AG185" s="40"/>
      <c r="AH185" s="40"/>
      <c r="AI185" s="40"/>
      <c r="AJ185" s="40"/>
      <c r="AK185" s="40"/>
      <c r="AL185" s="40"/>
      <c r="AM185" s="40"/>
      <c r="AN185" s="40"/>
      <c r="AO185" s="40"/>
      <c r="AP185" s="40"/>
      <c r="AQ185" s="40"/>
      <c r="AR185" s="40"/>
      <c r="AS185" s="40"/>
      <c r="AT185" s="40"/>
      <c r="AU185" s="40"/>
      <c r="AV185" s="40"/>
      <c r="AW185" s="40"/>
      <c r="AX185" s="40"/>
      <c r="AY185" s="40"/>
      <c r="AZ185" s="40"/>
      <c r="BA185" s="40"/>
      <c r="BB185" s="40"/>
      <c r="BC185" s="40"/>
      <c r="BD185" s="40"/>
      <c r="BE185" s="40"/>
      <c r="BF185" s="40"/>
      <c r="BG185" s="40"/>
      <c r="BH185" s="40"/>
      <c r="BI185" s="40"/>
      <c r="BJ185" s="40"/>
      <c r="BK185" s="40"/>
      <c r="BL185" s="40"/>
      <c r="BM185" s="40"/>
      <c r="BN185" s="40"/>
      <c r="BO185" s="40"/>
      <c r="BP185" s="40"/>
      <c r="BQ185" s="40"/>
      <c r="BR185" s="40"/>
      <c r="BS185" s="40"/>
      <c r="BT185" s="40"/>
      <c r="BU185" s="40"/>
      <c r="BV185" s="40"/>
      <c r="BW185" s="40"/>
      <c r="BX185" s="40"/>
      <c r="BY185" s="40"/>
      <c r="BZ185" s="40"/>
      <c r="CA185" s="40"/>
      <c r="CB185" s="40"/>
      <c r="CC185" s="40"/>
      <c r="CD185" s="40"/>
      <c r="CE185" s="40"/>
      <c r="CF185" s="40"/>
      <c r="CG185" s="40"/>
      <c r="CH185" s="40"/>
      <c r="CI185" s="40"/>
      <c r="CJ185" s="40"/>
      <c r="CK185" s="40"/>
      <c r="CL185" s="40"/>
      <c r="CM185" s="40"/>
      <c r="CN185" s="40"/>
      <c r="CO185" s="40"/>
      <c r="CP185" s="40"/>
      <c r="CQ185" s="40"/>
      <c r="CR185" s="40"/>
      <c r="CS185" s="40"/>
      <c r="CT185" s="40"/>
      <c r="CU185" s="40"/>
      <c r="CV185" s="40"/>
      <c r="CW185" s="40"/>
      <c r="CX185" s="40"/>
      <c r="CY185" s="40"/>
      <c r="CZ185" s="40"/>
      <c r="DA185" s="40"/>
      <c r="DB185" s="40"/>
      <c r="DC185" s="40"/>
      <c r="DD185" s="40"/>
      <c r="DE185" s="40"/>
      <c r="DF185" s="40"/>
      <c r="DG185" s="40"/>
      <c r="DH185" s="40"/>
      <c r="DI185" s="40"/>
      <c r="DJ185" s="40"/>
      <c r="DK185" s="40"/>
      <c r="DL185" s="40"/>
      <c r="DM185" s="40"/>
      <c r="DN185" s="40"/>
      <c r="DO185" s="40"/>
      <c r="DP185" s="40"/>
      <c r="DQ185" s="40"/>
      <c r="DR185" s="40"/>
      <c r="DS185" s="40"/>
      <c r="DT185" s="40"/>
      <c r="DU185" s="40"/>
      <c r="DV185" s="40"/>
      <c r="DW185" s="40"/>
      <c r="DX185" s="40"/>
      <c r="DY185" s="40"/>
      <c r="DZ185" s="40"/>
      <c r="EA185" s="40"/>
      <c r="EB185" s="40"/>
      <c r="EC185" s="40"/>
      <c r="ED185" s="40"/>
      <c r="EE185" s="40"/>
      <c r="EF185" s="40"/>
      <c r="EG185" s="40"/>
      <c r="EH185" s="40"/>
      <c r="EI185" s="40"/>
      <c r="EJ185" s="40"/>
      <c r="EK185" s="40"/>
      <c r="EL185" s="40"/>
      <c r="EM185" s="40"/>
      <c r="EN185" s="40"/>
      <c r="EO185" s="40"/>
      <c r="EP185" s="40"/>
      <c r="EQ185" s="40"/>
      <c r="ER185" s="40"/>
      <c r="ES185" s="40"/>
      <c r="ET185" s="40"/>
      <c r="EU185" s="40"/>
      <c r="EV185" s="40"/>
      <c r="EW185" s="40"/>
      <c r="EX185" s="40"/>
      <c r="EY185" s="40"/>
      <c r="EZ185" s="40"/>
      <c r="FA185" s="40"/>
      <c r="FB185" s="40"/>
      <c r="FC185" s="40"/>
      <c r="FD185" s="40"/>
      <c r="FE185" s="40"/>
      <c r="FF185" s="40"/>
      <c r="FG185" s="40"/>
      <c r="FH185" s="40"/>
      <c r="FI185" s="40"/>
      <c r="FJ185" s="40"/>
      <c r="FK185" s="40"/>
      <c r="FL185" s="40"/>
      <c r="FM185" s="40"/>
      <c r="FN185" s="40"/>
      <c r="FO185" s="40"/>
      <c r="FP185" s="40"/>
      <c r="FQ185" s="40"/>
      <c r="FR185" s="40"/>
      <c r="FS185" s="40"/>
      <c r="FT185" s="40"/>
      <c r="FU185" s="40"/>
      <c r="FV185" s="40"/>
      <c r="FW185" s="40"/>
      <c r="FX185" s="40"/>
      <c r="FY185" s="40"/>
      <c r="FZ185" s="40"/>
      <c r="GA185" s="40"/>
      <c r="GB185" s="40"/>
      <c r="GC185" s="40"/>
      <c r="GD185" s="40"/>
      <c r="GE185" s="40"/>
      <c r="GF185" s="40"/>
      <c r="GG185" s="40"/>
      <c r="GH185" s="40"/>
      <c r="GI185" s="40"/>
      <c r="GJ185" s="40"/>
      <c r="GK185" s="40"/>
      <c r="GL185" s="40"/>
      <c r="GM185" s="40"/>
      <c r="GN185" s="40"/>
      <c r="GO185" s="40"/>
      <c r="GP185" s="40"/>
      <c r="GQ185" s="40"/>
      <c r="GR185" s="40"/>
      <c r="GS185" s="40"/>
      <c r="GT185" s="40"/>
      <c r="GU185" s="40"/>
      <c r="GV185" s="40"/>
      <c r="GW185" s="40"/>
      <c r="GX185" s="40"/>
      <c r="GY185" s="40"/>
      <c r="GZ185" s="40"/>
      <c r="HA185" s="40"/>
      <c r="HB185" s="40"/>
      <c r="HC185" s="40"/>
      <c r="HD185" s="40"/>
      <c r="HE185" s="40"/>
      <c r="HF185" s="40"/>
      <c r="HG185" s="40"/>
      <c r="HH185" s="40"/>
      <c r="HI185" s="40"/>
      <c r="HJ185" s="40"/>
      <c r="HK185" s="40"/>
      <c r="HL185" s="40"/>
      <c r="HM185" s="40"/>
      <c r="HN185" s="40"/>
      <c r="HO185" s="40"/>
      <c r="HP185" s="40"/>
      <c r="HQ185" s="40"/>
      <c r="HR185" s="40"/>
      <c r="HS185" s="40"/>
      <c r="HT185" s="40"/>
      <c r="HU185" s="40"/>
      <c r="HV185" s="40"/>
      <c r="HW185" s="40"/>
      <c r="HX185" s="40"/>
      <c r="HY185" s="40"/>
      <c r="HZ185" s="40"/>
      <c r="IA185" s="40"/>
      <c r="IB185" s="40"/>
      <c r="IC185" s="40"/>
      <c r="ID185" s="40"/>
      <c r="IE185" s="40"/>
      <c r="IF185" s="40"/>
      <c r="IG185" s="40"/>
      <c r="IH185" s="40"/>
      <c r="II185" s="40"/>
      <c r="IJ185" s="40"/>
      <c r="IK185" s="40"/>
      <c r="IL185" s="40"/>
      <c r="IM185" s="40"/>
      <c r="IN185" s="40"/>
      <c r="IO185" s="40"/>
      <c r="IP185" s="40"/>
      <c r="IQ185" s="40"/>
      <c r="IR185" s="40"/>
      <c r="IS185" s="40"/>
      <c r="IT185" s="40"/>
      <c r="IU185" s="40"/>
      <c r="IV185" s="40"/>
      <c r="IW185" s="40"/>
      <c r="IX185" s="40"/>
    </row>
    <row r="186" spans="1:258" s="40" customFormat="1" hidden="1">
      <c r="A186" s="41"/>
      <c r="B186" s="34"/>
      <c r="C186" s="36"/>
      <c r="D186" s="36"/>
      <c r="E186" s="42"/>
      <c r="F186" s="42"/>
      <c r="G186" s="34"/>
      <c r="H186" s="42"/>
      <c r="I186" s="318"/>
      <c r="J186" s="318"/>
      <c r="K186" s="318"/>
      <c r="L186" s="318"/>
      <c r="M186" s="318"/>
      <c r="N186" s="318"/>
      <c r="O186" s="318"/>
      <c r="P186" s="36"/>
      <c r="Q186" s="36"/>
      <c r="R186" s="338"/>
      <c r="U186" s="42"/>
      <c r="W186" s="43">
        <f t="shared" si="2"/>
        <v>0</v>
      </c>
    </row>
    <row r="187" spans="1:258" s="40" customFormat="1">
      <c r="A187" s="20" t="s">
        <v>225</v>
      </c>
      <c r="B187" s="29" t="s">
        <v>226</v>
      </c>
      <c r="C187" s="36"/>
      <c r="D187" s="36"/>
      <c r="E187" s="42"/>
      <c r="F187" s="42"/>
      <c r="G187" s="34"/>
      <c r="H187" s="42"/>
      <c r="I187" s="318"/>
      <c r="J187" s="318"/>
      <c r="K187" s="318"/>
      <c r="L187" s="318"/>
      <c r="M187" s="318"/>
      <c r="N187" s="318"/>
      <c r="O187" s="318"/>
      <c r="P187" s="36"/>
      <c r="Q187" s="36"/>
      <c r="R187" s="338"/>
      <c r="U187" s="42"/>
      <c r="W187" s="43">
        <f t="shared" si="2"/>
        <v>0</v>
      </c>
    </row>
    <row r="188" spans="1:258" s="40" customFormat="1">
      <c r="A188" s="20" t="s">
        <v>227</v>
      </c>
      <c r="B188" s="29" t="s">
        <v>105</v>
      </c>
      <c r="C188" s="36"/>
      <c r="D188" s="36"/>
      <c r="E188" s="42"/>
      <c r="F188" s="42"/>
      <c r="G188" s="34"/>
      <c r="H188" s="42"/>
      <c r="I188" s="318"/>
      <c r="J188" s="318"/>
      <c r="K188" s="318"/>
      <c r="L188" s="318"/>
      <c r="M188" s="318"/>
      <c r="N188" s="318"/>
      <c r="O188" s="318"/>
      <c r="P188" s="36"/>
      <c r="Q188" s="36"/>
      <c r="R188" s="338"/>
      <c r="U188" s="42"/>
      <c r="W188" s="43">
        <f t="shared" si="2"/>
        <v>0</v>
      </c>
    </row>
    <row r="189" spans="1:258" s="40" customFormat="1" ht="31.5">
      <c r="A189" s="26" t="s">
        <v>186</v>
      </c>
      <c r="B189" s="27" t="s">
        <v>77</v>
      </c>
      <c r="C189" s="36"/>
      <c r="D189" s="36"/>
      <c r="E189" s="42"/>
      <c r="F189" s="42"/>
      <c r="G189" s="34"/>
      <c r="H189" s="42"/>
      <c r="I189" s="318"/>
      <c r="J189" s="318"/>
      <c r="K189" s="318"/>
      <c r="L189" s="318"/>
      <c r="M189" s="318"/>
      <c r="N189" s="318"/>
      <c r="O189" s="318"/>
      <c r="P189" s="36"/>
      <c r="Q189" s="36"/>
      <c r="R189" s="338"/>
      <c r="U189" s="42"/>
      <c r="W189" s="43">
        <f t="shared" ref="W189:W197" si="3">J189-M189</f>
        <v>0</v>
      </c>
    </row>
    <row r="190" spans="1:258" s="40" customFormat="1" hidden="1">
      <c r="A190" s="41"/>
      <c r="B190" s="34"/>
      <c r="C190" s="36"/>
      <c r="D190" s="36"/>
      <c r="E190" s="42"/>
      <c r="F190" s="42"/>
      <c r="G190" s="34"/>
      <c r="H190" s="42"/>
      <c r="I190" s="318"/>
      <c r="J190" s="318"/>
      <c r="K190" s="318"/>
      <c r="L190" s="318"/>
      <c r="M190" s="318"/>
      <c r="N190" s="318"/>
      <c r="O190" s="318"/>
      <c r="P190" s="36"/>
      <c r="Q190" s="36"/>
      <c r="R190" s="338"/>
      <c r="U190" s="42"/>
      <c r="W190" s="43">
        <f t="shared" si="3"/>
        <v>0</v>
      </c>
    </row>
    <row r="191" spans="1:258" s="40" customFormat="1" ht="31.5">
      <c r="A191" s="26" t="s">
        <v>187</v>
      </c>
      <c r="B191" s="27" t="s">
        <v>78</v>
      </c>
      <c r="C191" s="36"/>
      <c r="D191" s="36"/>
      <c r="E191" s="42"/>
      <c r="F191" s="42"/>
      <c r="G191" s="34"/>
      <c r="H191" s="42"/>
      <c r="I191" s="318"/>
      <c r="J191" s="318"/>
      <c r="K191" s="318"/>
      <c r="L191" s="318"/>
      <c r="M191" s="318"/>
      <c r="N191" s="318"/>
      <c r="O191" s="318"/>
      <c r="P191" s="36"/>
      <c r="Q191" s="36"/>
      <c r="R191" s="338"/>
      <c r="U191" s="42"/>
      <c r="W191" s="43">
        <f t="shared" si="3"/>
        <v>0</v>
      </c>
    </row>
    <row r="192" spans="1:258" s="40" customFormat="1" ht="47.25">
      <c r="A192" s="26" t="s">
        <v>60</v>
      </c>
      <c r="B192" s="27" t="s">
        <v>79</v>
      </c>
      <c r="C192" s="36"/>
      <c r="D192" s="36"/>
      <c r="E192" s="42"/>
      <c r="F192" s="42"/>
      <c r="G192" s="34"/>
      <c r="H192" s="42"/>
      <c r="I192" s="318"/>
      <c r="J192" s="318"/>
      <c r="K192" s="318"/>
      <c r="L192" s="318"/>
      <c r="M192" s="318"/>
      <c r="N192" s="318"/>
      <c r="O192" s="318"/>
      <c r="P192" s="36"/>
      <c r="Q192" s="36"/>
      <c r="R192" s="338"/>
      <c r="U192" s="42"/>
      <c r="W192" s="43">
        <f t="shared" si="3"/>
        <v>0</v>
      </c>
    </row>
    <row r="193" spans="1:258" s="40" customFormat="1" ht="98.25" customHeight="1">
      <c r="A193" s="41">
        <v>1</v>
      </c>
      <c r="B193" s="34" t="s">
        <v>2416</v>
      </c>
      <c r="C193" s="36"/>
      <c r="D193" s="36"/>
      <c r="E193" s="42"/>
      <c r="F193" s="42"/>
      <c r="G193" s="34"/>
      <c r="H193" s="42"/>
      <c r="I193" s="318">
        <v>235000</v>
      </c>
      <c r="J193" s="318">
        <v>235000</v>
      </c>
      <c r="K193" s="318"/>
      <c r="L193" s="318"/>
      <c r="M193" s="318">
        <v>235000</v>
      </c>
      <c r="N193" s="318"/>
      <c r="O193" s="318"/>
      <c r="P193" s="36"/>
      <c r="Q193" s="36"/>
      <c r="R193" s="338">
        <v>1</v>
      </c>
      <c r="U193" s="42"/>
      <c r="V193" s="43"/>
      <c r="W193" s="43">
        <f>J193-M193</f>
        <v>0</v>
      </c>
    </row>
    <row r="194" spans="1:258" s="40" customFormat="1" ht="44.25" customHeight="1">
      <c r="A194" s="41">
        <v>2</v>
      </c>
      <c r="B194" s="34" t="s">
        <v>2417</v>
      </c>
      <c r="C194" s="36"/>
      <c r="D194" s="36"/>
      <c r="E194" s="42"/>
      <c r="F194" s="42"/>
      <c r="G194" s="34"/>
      <c r="H194" s="42"/>
      <c r="I194" s="318">
        <v>175000</v>
      </c>
      <c r="J194" s="318">
        <v>175000</v>
      </c>
      <c r="K194" s="318"/>
      <c r="L194" s="318"/>
      <c r="M194" s="318">
        <v>175000</v>
      </c>
      <c r="N194" s="318"/>
      <c r="O194" s="318"/>
      <c r="P194" s="36"/>
      <c r="Q194" s="36"/>
      <c r="R194" s="338">
        <v>1</v>
      </c>
      <c r="U194" s="42"/>
      <c r="W194" s="43">
        <f>J194-M194</f>
        <v>0</v>
      </c>
    </row>
    <row r="195" spans="1:258" s="40" customFormat="1" ht="31.5">
      <c r="A195" s="26" t="s">
        <v>61</v>
      </c>
      <c r="B195" s="27" t="s">
        <v>80</v>
      </c>
      <c r="C195" s="36"/>
      <c r="D195" s="36"/>
      <c r="E195" s="42"/>
      <c r="F195" s="42"/>
      <c r="G195" s="34"/>
      <c r="H195" s="42"/>
      <c r="I195" s="318"/>
      <c r="J195" s="318"/>
      <c r="K195" s="318"/>
      <c r="L195" s="318"/>
      <c r="M195" s="318"/>
      <c r="N195" s="318"/>
      <c r="O195" s="318"/>
      <c r="P195" s="36"/>
      <c r="Q195" s="36"/>
      <c r="R195" s="338"/>
      <c r="U195" s="42"/>
      <c r="W195" s="43">
        <f t="shared" si="3"/>
        <v>0</v>
      </c>
    </row>
    <row r="196" spans="1:258" s="40" customFormat="1" hidden="1">
      <c r="A196" s="41"/>
      <c r="B196" s="34"/>
      <c r="C196" s="36"/>
      <c r="D196" s="36"/>
      <c r="E196" s="42"/>
      <c r="F196" s="42"/>
      <c r="G196" s="34"/>
      <c r="H196" s="42"/>
      <c r="I196" s="318"/>
      <c r="J196" s="318"/>
      <c r="K196" s="318"/>
      <c r="L196" s="318"/>
      <c r="M196" s="318"/>
      <c r="N196" s="318"/>
      <c r="O196" s="318"/>
      <c r="P196" s="36"/>
      <c r="Q196" s="36"/>
      <c r="R196" s="338"/>
      <c r="U196" s="42"/>
      <c r="W196" s="43">
        <f t="shared" si="3"/>
        <v>0</v>
      </c>
    </row>
    <row r="197" spans="1:258" s="40" customFormat="1" ht="40.5" customHeight="1">
      <c r="A197" s="26" t="s">
        <v>189</v>
      </c>
      <c r="B197" s="27" t="s">
        <v>81</v>
      </c>
      <c r="C197" s="36"/>
      <c r="D197" s="36"/>
      <c r="E197" s="42"/>
      <c r="F197" s="42"/>
      <c r="G197" s="34"/>
      <c r="H197" s="42"/>
      <c r="I197" s="318"/>
      <c r="J197" s="318"/>
      <c r="K197" s="318"/>
      <c r="L197" s="318"/>
      <c r="M197" s="318"/>
      <c r="N197" s="318"/>
      <c r="O197" s="318"/>
      <c r="P197" s="36"/>
      <c r="Q197" s="36"/>
      <c r="R197" s="338"/>
      <c r="U197" s="42"/>
      <c r="W197" s="43">
        <f t="shared" si="3"/>
        <v>0</v>
      </c>
    </row>
    <row r="198" spans="1:258" s="40" customFormat="1">
      <c r="A198" s="20" t="s">
        <v>229</v>
      </c>
      <c r="B198" s="29" t="s">
        <v>106</v>
      </c>
      <c r="C198" s="36"/>
      <c r="D198" s="36"/>
      <c r="E198" s="42"/>
      <c r="F198" s="42"/>
      <c r="G198" s="34"/>
      <c r="H198" s="42"/>
      <c r="I198" s="318"/>
      <c r="J198" s="318"/>
      <c r="K198" s="318"/>
      <c r="L198" s="318"/>
      <c r="M198" s="318"/>
      <c r="N198" s="318"/>
      <c r="O198" s="318"/>
      <c r="P198" s="36"/>
      <c r="Q198" s="36"/>
      <c r="R198" s="338"/>
      <c r="U198" s="42"/>
      <c r="W198" s="43">
        <f t="shared" si="2"/>
        <v>0</v>
      </c>
    </row>
    <row r="199" spans="1:258" s="40" customFormat="1" ht="17.25" hidden="1" customHeight="1">
      <c r="A199" s="41"/>
      <c r="B199" s="34"/>
      <c r="C199" s="36"/>
      <c r="D199" s="36"/>
      <c r="E199" s="42"/>
      <c r="F199" s="42"/>
      <c r="G199" s="34"/>
      <c r="H199" s="42"/>
      <c r="I199" s="318"/>
      <c r="J199" s="318"/>
      <c r="K199" s="318"/>
      <c r="L199" s="318"/>
      <c r="M199" s="318"/>
      <c r="N199" s="318"/>
      <c r="O199" s="318"/>
      <c r="P199" s="36"/>
      <c r="Q199" s="36"/>
      <c r="R199" s="338"/>
      <c r="U199" s="42"/>
      <c r="W199" s="43">
        <f t="shared" si="2"/>
        <v>0</v>
      </c>
      <c r="IX199" s="23"/>
    </row>
    <row r="200" spans="1:258" s="40" customFormat="1" ht="52.5" customHeight="1">
      <c r="A200" s="20" t="s">
        <v>230</v>
      </c>
      <c r="B200" s="29" t="s">
        <v>287</v>
      </c>
      <c r="C200" s="36"/>
      <c r="D200" s="36"/>
      <c r="E200" s="42"/>
      <c r="F200" s="42"/>
      <c r="G200" s="34"/>
      <c r="H200" s="42"/>
      <c r="I200" s="318"/>
      <c r="J200" s="318"/>
      <c r="K200" s="318"/>
      <c r="L200" s="318"/>
      <c r="M200" s="318"/>
      <c r="N200" s="318"/>
      <c r="O200" s="318"/>
      <c r="P200" s="36"/>
      <c r="Q200" s="36"/>
      <c r="R200" s="338"/>
      <c r="S200" s="40" t="s">
        <v>581</v>
      </c>
      <c r="U200" s="42"/>
      <c r="W200" s="43">
        <f t="shared" si="2"/>
        <v>0</v>
      </c>
    </row>
    <row r="201" spans="1:258" s="40" customFormat="1" ht="31.5">
      <c r="A201" s="26" t="s">
        <v>186</v>
      </c>
      <c r="B201" s="27" t="s">
        <v>77</v>
      </c>
      <c r="C201" s="36"/>
      <c r="D201" s="36"/>
      <c r="E201" s="42"/>
      <c r="F201" s="42"/>
      <c r="G201" s="34"/>
      <c r="H201" s="42"/>
      <c r="I201" s="318"/>
      <c r="J201" s="318"/>
      <c r="K201" s="318"/>
      <c r="L201" s="318"/>
      <c r="M201" s="318"/>
      <c r="N201" s="318"/>
      <c r="O201" s="318"/>
      <c r="P201" s="36"/>
      <c r="Q201" s="36"/>
      <c r="R201" s="338"/>
      <c r="S201" s="23"/>
      <c r="T201" s="23"/>
      <c r="U201" s="342"/>
      <c r="V201" s="23"/>
      <c r="W201" s="43">
        <f t="shared" si="2"/>
        <v>0</v>
      </c>
      <c r="X201" s="23"/>
      <c r="Y201" s="23"/>
      <c r="Z201" s="23"/>
      <c r="AA201" s="23"/>
      <c r="AB201" s="23"/>
      <c r="AC201" s="23"/>
      <c r="AD201" s="23"/>
      <c r="AE201" s="23"/>
      <c r="AF201" s="23"/>
      <c r="AG201" s="23"/>
      <c r="AH201" s="23"/>
      <c r="AI201" s="23"/>
      <c r="AJ201" s="23"/>
      <c r="AK201" s="23"/>
      <c r="AL201" s="23"/>
      <c r="AM201" s="23"/>
      <c r="AN201" s="23"/>
      <c r="AO201" s="23"/>
      <c r="AP201" s="23"/>
      <c r="AQ201" s="23"/>
      <c r="AR201" s="23"/>
      <c r="AS201" s="23"/>
      <c r="AT201" s="23"/>
      <c r="AU201" s="23"/>
      <c r="AV201" s="23"/>
      <c r="AW201" s="23"/>
      <c r="AX201" s="23"/>
      <c r="AY201" s="23"/>
      <c r="AZ201" s="23"/>
      <c r="BA201" s="23"/>
      <c r="BB201" s="23"/>
      <c r="BC201" s="23"/>
      <c r="BD201" s="23"/>
      <c r="BE201" s="23"/>
      <c r="BF201" s="23"/>
      <c r="BG201" s="23"/>
      <c r="BH201" s="23"/>
      <c r="BI201" s="23"/>
      <c r="BJ201" s="23"/>
      <c r="BK201" s="23"/>
      <c r="BL201" s="23"/>
      <c r="BM201" s="23"/>
      <c r="BN201" s="23"/>
      <c r="BO201" s="23"/>
      <c r="BP201" s="23"/>
      <c r="BQ201" s="23"/>
      <c r="BR201" s="23"/>
      <c r="BS201" s="23"/>
      <c r="BT201" s="23"/>
      <c r="BU201" s="23"/>
      <c r="BV201" s="23"/>
      <c r="BW201" s="23"/>
      <c r="BX201" s="23"/>
      <c r="BY201" s="23"/>
      <c r="BZ201" s="23"/>
      <c r="CA201" s="23"/>
      <c r="CB201" s="23"/>
      <c r="CC201" s="23"/>
      <c r="CD201" s="23"/>
      <c r="CE201" s="23"/>
      <c r="CF201" s="23"/>
      <c r="CG201" s="23"/>
      <c r="CH201" s="23"/>
      <c r="CI201" s="23"/>
      <c r="CJ201" s="23"/>
      <c r="CK201" s="23"/>
      <c r="CL201" s="23"/>
      <c r="CM201" s="23"/>
      <c r="CN201" s="23"/>
      <c r="CO201" s="23"/>
      <c r="CP201" s="23"/>
      <c r="CQ201" s="23"/>
      <c r="CR201" s="23"/>
      <c r="CS201" s="23"/>
      <c r="CT201" s="23"/>
      <c r="CU201" s="23"/>
      <c r="CV201" s="23"/>
      <c r="CW201" s="23"/>
      <c r="CX201" s="23"/>
      <c r="CY201" s="23"/>
      <c r="CZ201" s="23"/>
      <c r="DA201" s="23"/>
      <c r="DB201" s="23"/>
      <c r="DC201" s="23"/>
      <c r="DD201" s="23"/>
      <c r="DE201" s="23"/>
      <c r="DF201" s="23"/>
      <c r="DG201" s="23"/>
      <c r="DH201" s="23"/>
      <c r="DI201" s="23"/>
      <c r="DJ201" s="23"/>
      <c r="DK201" s="23"/>
      <c r="DL201" s="23"/>
      <c r="DM201" s="23"/>
      <c r="DN201" s="23"/>
      <c r="DO201" s="23"/>
      <c r="DP201" s="23"/>
      <c r="DQ201" s="23"/>
      <c r="DR201" s="23"/>
      <c r="DS201" s="23"/>
      <c r="DT201" s="23"/>
      <c r="DU201" s="23"/>
      <c r="DV201" s="23"/>
      <c r="DW201" s="23"/>
      <c r="DX201" s="23"/>
      <c r="DY201" s="23"/>
      <c r="DZ201" s="23"/>
      <c r="EA201" s="23"/>
      <c r="EB201" s="23"/>
      <c r="EC201" s="23"/>
      <c r="ED201" s="23"/>
      <c r="EE201" s="23"/>
      <c r="EF201" s="23"/>
      <c r="EG201" s="23"/>
      <c r="EH201" s="23"/>
      <c r="EI201" s="23"/>
      <c r="EJ201" s="23"/>
      <c r="EK201" s="23"/>
      <c r="EL201" s="23"/>
      <c r="EM201" s="23"/>
      <c r="EN201" s="23"/>
      <c r="EO201" s="23"/>
      <c r="EP201" s="23"/>
      <c r="EQ201" s="23"/>
      <c r="ER201" s="23"/>
      <c r="ES201" s="23"/>
      <c r="ET201" s="23"/>
      <c r="EU201" s="23"/>
      <c r="EV201" s="23"/>
      <c r="EW201" s="23"/>
      <c r="EX201" s="23"/>
      <c r="EY201" s="23"/>
      <c r="EZ201" s="23"/>
      <c r="FA201" s="23"/>
      <c r="FB201" s="23"/>
      <c r="FC201" s="23"/>
      <c r="FD201" s="23"/>
      <c r="FE201" s="23"/>
      <c r="FF201" s="23"/>
      <c r="FG201" s="23"/>
      <c r="FH201" s="23"/>
      <c r="FI201" s="23"/>
      <c r="FJ201" s="23"/>
      <c r="FK201" s="23"/>
      <c r="FL201" s="23"/>
      <c r="FM201" s="23"/>
      <c r="FN201" s="23"/>
      <c r="FO201" s="23"/>
      <c r="FP201" s="23"/>
      <c r="FQ201" s="23"/>
      <c r="FR201" s="23"/>
      <c r="FS201" s="23"/>
      <c r="FT201" s="23"/>
      <c r="FU201" s="23"/>
      <c r="FV201" s="23"/>
      <c r="FW201" s="23"/>
      <c r="FX201" s="23"/>
      <c r="FY201" s="23"/>
      <c r="FZ201" s="23"/>
      <c r="GA201" s="23"/>
      <c r="GB201" s="23"/>
      <c r="GC201" s="23"/>
      <c r="GD201" s="23"/>
      <c r="GE201" s="23"/>
      <c r="GF201" s="23"/>
      <c r="GG201" s="23"/>
      <c r="GH201" s="23"/>
      <c r="GI201" s="23"/>
      <c r="GJ201" s="23"/>
      <c r="GK201" s="23"/>
      <c r="GL201" s="23"/>
      <c r="GM201" s="23"/>
      <c r="GN201" s="23"/>
      <c r="GO201" s="23"/>
      <c r="GP201" s="23"/>
      <c r="GQ201" s="23"/>
      <c r="GR201" s="23"/>
      <c r="GS201" s="23"/>
      <c r="GT201" s="23"/>
      <c r="GU201" s="23"/>
      <c r="GV201" s="23"/>
      <c r="GW201" s="23"/>
      <c r="GX201" s="23"/>
      <c r="GY201" s="23"/>
      <c r="GZ201" s="23"/>
      <c r="HA201" s="23"/>
      <c r="HB201" s="23"/>
      <c r="HC201" s="23"/>
      <c r="HD201" s="23"/>
      <c r="HE201" s="23"/>
      <c r="HF201" s="23"/>
      <c r="HG201" s="23"/>
      <c r="HH201" s="23"/>
      <c r="HI201" s="23"/>
      <c r="HJ201" s="23"/>
      <c r="HK201" s="23"/>
      <c r="HL201" s="23"/>
      <c r="HM201" s="23"/>
      <c r="HN201" s="23"/>
      <c r="HO201" s="23"/>
      <c r="HP201" s="23"/>
      <c r="HQ201" s="23"/>
      <c r="HR201" s="23"/>
      <c r="HS201" s="23"/>
      <c r="HT201" s="23"/>
      <c r="HU201" s="23"/>
      <c r="HV201" s="23"/>
      <c r="HW201" s="23"/>
      <c r="HX201" s="23"/>
      <c r="HY201" s="23"/>
      <c r="HZ201" s="23"/>
      <c r="IA201" s="23"/>
      <c r="IB201" s="23"/>
      <c r="IC201" s="23"/>
      <c r="ID201" s="23"/>
      <c r="IE201" s="23"/>
      <c r="IF201" s="23"/>
      <c r="IG201" s="23"/>
      <c r="IH201" s="23"/>
      <c r="II201" s="23"/>
      <c r="IJ201" s="23"/>
      <c r="IK201" s="23"/>
      <c r="IL201" s="23"/>
      <c r="IM201" s="23"/>
      <c r="IN201" s="23"/>
      <c r="IO201" s="23"/>
      <c r="IP201" s="23"/>
      <c r="IQ201" s="23"/>
      <c r="IR201" s="23"/>
      <c r="IS201" s="23"/>
      <c r="IT201" s="23"/>
      <c r="IU201" s="23"/>
      <c r="IV201" s="23"/>
      <c r="IW201" s="23"/>
    </row>
    <row r="202" spans="1:258" s="40" customFormat="1" hidden="1">
      <c r="A202" s="41"/>
      <c r="B202" s="34"/>
      <c r="C202" s="36"/>
      <c r="D202" s="36"/>
      <c r="E202" s="42"/>
      <c r="F202" s="42"/>
      <c r="G202" s="34"/>
      <c r="H202" s="42"/>
      <c r="I202" s="318"/>
      <c r="J202" s="318"/>
      <c r="K202" s="318"/>
      <c r="L202" s="318"/>
      <c r="M202" s="318"/>
      <c r="N202" s="318"/>
      <c r="O202" s="318"/>
      <c r="P202" s="36"/>
      <c r="Q202" s="36"/>
      <c r="R202" s="338"/>
      <c r="U202" s="42"/>
      <c r="W202" s="43">
        <f t="shared" si="2"/>
        <v>0</v>
      </c>
    </row>
    <row r="203" spans="1:258" s="40" customFormat="1" ht="31.5">
      <c r="A203" s="26" t="s">
        <v>187</v>
      </c>
      <c r="B203" s="27" t="s">
        <v>78</v>
      </c>
      <c r="C203" s="36"/>
      <c r="D203" s="36"/>
      <c r="E203" s="42"/>
      <c r="F203" s="42"/>
      <c r="G203" s="34"/>
      <c r="H203" s="42"/>
      <c r="I203" s="318"/>
      <c r="J203" s="318"/>
      <c r="K203" s="318"/>
      <c r="L203" s="318"/>
      <c r="M203" s="318"/>
      <c r="N203" s="318"/>
      <c r="O203" s="318"/>
      <c r="P203" s="36"/>
      <c r="Q203" s="36"/>
      <c r="R203" s="338"/>
      <c r="U203" s="42"/>
      <c r="W203" s="43">
        <f t="shared" si="2"/>
        <v>0</v>
      </c>
    </row>
    <row r="204" spans="1:258" s="40" customFormat="1" ht="60" customHeight="1">
      <c r="A204" s="26" t="s">
        <v>60</v>
      </c>
      <c r="B204" s="27" t="s">
        <v>79</v>
      </c>
      <c r="C204" s="36"/>
      <c r="D204" s="36"/>
      <c r="E204" s="42"/>
      <c r="F204" s="42"/>
      <c r="G204" s="34"/>
      <c r="H204" s="42"/>
      <c r="I204" s="318"/>
      <c r="J204" s="318"/>
      <c r="K204" s="318"/>
      <c r="L204" s="318"/>
      <c r="M204" s="318"/>
      <c r="N204" s="318"/>
      <c r="O204" s="318"/>
      <c r="P204" s="36"/>
      <c r="Q204" s="36"/>
      <c r="R204" s="338"/>
      <c r="U204" s="42"/>
      <c r="W204" s="43">
        <f t="shared" si="2"/>
        <v>0</v>
      </c>
    </row>
    <row r="205" spans="1:258" s="40" customFormat="1" ht="58.5" customHeight="1">
      <c r="A205" s="353">
        <v>1</v>
      </c>
      <c r="B205" s="80" t="s">
        <v>163</v>
      </c>
      <c r="C205" s="36" t="s">
        <v>24</v>
      </c>
      <c r="D205" s="36"/>
      <c r="E205" s="36"/>
      <c r="F205" s="36"/>
      <c r="G205" s="36"/>
      <c r="H205" s="351"/>
      <c r="I205" s="340">
        <v>210000</v>
      </c>
      <c r="J205" s="340">
        <v>210000</v>
      </c>
      <c r="K205" s="318"/>
      <c r="L205" s="318"/>
      <c r="M205" s="340">
        <v>210000</v>
      </c>
      <c r="N205" s="318"/>
      <c r="O205" s="318"/>
      <c r="P205" s="36"/>
      <c r="Q205" s="36" t="s">
        <v>739</v>
      </c>
      <c r="R205" s="338">
        <v>1</v>
      </c>
      <c r="U205" s="42"/>
      <c r="W205" s="43">
        <f t="shared" si="2"/>
        <v>0</v>
      </c>
    </row>
    <row r="206" spans="1:258" s="40" customFormat="1" ht="33" customHeight="1">
      <c r="A206" s="26" t="s">
        <v>61</v>
      </c>
      <c r="B206" s="27" t="s">
        <v>80</v>
      </c>
      <c r="C206" s="36"/>
      <c r="D206" s="36"/>
      <c r="E206" s="42"/>
      <c r="F206" s="42"/>
      <c r="G206" s="34"/>
      <c r="H206" s="42"/>
      <c r="I206" s="318"/>
      <c r="J206" s="318"/>
      <c r="K206" s="318"/>
      <c r="L206" s="318"/>
      <c r="M206" s="318"/>
      <c r="N206" s="318"/>
      <c r="O206" s="318"/>
      <c r="P206" s="36"/>
      <c r="Q206" s="36"/>
      <c r="R206" s="338"/>
      <c r="U206" s="42"/>
      <c r="W206" s="43">
        <f t="shared" si="2"/>
        <v>0</v>
      </c>
    </row>
    <row r="207" spans="1:258" s="40" customFormat="1" ht="100.5" customHeight="1">
      <c r="A207" s="41">
        <v>1</v>
      </c>
      <c r="B207" s="34" t="s">
        <v>736</v>
      </c>
      <c r="C207" s="36" t="s">
        <v>24</v>
      </c>
      <c r="D207" s="36"/>
      <c r="E207" s="42"/>
      <c r="F207" s="42"/>
      <c r="G207" s="34" t="s">
        <v>737</v>
      </c>
      <c r="H207" s="42"/>
      <c r="I207" s="318">
        <v>300000</v>
      </c>
      <c r="J207" s="318">
        <v>300000</v>
      </c>
      <c r="K207" s="318"/>
      <c r="L207" s="318"/>
      <c r="M207" s="318">
        <v>179000</v>
      </c>
      <c r="N207" s="318"/>
      <c r="O207" s="318"/>
      <c r="P207" s="36"/>
      <c r="Q207" s="36" t="s">
        <v>2425</v>
      </c>
      <c r="R207" s="338">
        <v>1</v>
      </c>
      <c r="U207" s="42"/>
      <c r="W207" s="43">
        <f t="shared" si="2"/>
        <v>121000</v>
      </c>
    </row>
    <row r="208" spans="1:258" s="40" customFormat="1" ht="118.5" customHeight="1">
      <c r="A208" s="353">
        <v>2</v>
      </c>
      <c r="B208" s="80" t="s">
        <v>741</v>
      </c>
      <c r="C208" s="354"/>
      <c r="D208" s="358"/>
      <c r="E208" s="342"/>
      <c r="F208" s="342"/>
      <c r="G208" s="356"/>
      <c r="H208" s="342"/>
      <c r="I208" s="340">
        <v>180000</v>
      </c>
      <c r="J208" s="340">
        <v>180000</v>
      </c>
      <c r="K208" s="355"/>
      <c r="L208" s="355"/>
      <c r="M208" s="340">
        <v>120000</v>
      </c>
      <c r="N208" s="355"/>
      <c r="O208" s="355"/>
      <c r="P208" s="36"/>
      <c r="Q208" s="36" t="s">
        <v>2425</v>
      </c>
      <c r="R208" s="54">
        <v>1</v>
      </c>
      <c r="U208" s="42"/>
      <c r="W208" s="43">
        <f t="shared" si="2"/>
        <v>60000</v>
      </c>
    </row>
    <row r="209" spans="1:23" s="40" customFormat="1" hidden="1">
      <c r="A209" s="41"/>
      <c r="B209" s="34"/>
      <c r="C209" s="36"/>
      <c r="D209" s="36"/>
      <c r="E209" s="42"/>
      <c r="F209" s="42"/>
      <c r="G209" s="34"/>
      <c r="H209" s="42"/>
      <c r="I209" s="318"/>
      <c r="J209" s="318"/>
      <c r="K209" s="318"/>
      <c r="L209" s="318"/>
      <c r="M209" s="318"/>
      <c r="N209" s="318"/>
      <c r="O209" s="318"/>
      <c r="P209" s="36"/>
      <c r="Q209" s="36"/>
      <c r="R209" s="338"/>
      <c r="U209" s="42"/>
      <c r="W209" s="43">
        <f t="shared" si="2"/>
        <v>0</v>
      </c>
    </row>
    <row r="210" spans="1:23" s="40" customFormat="1" ht="31.5">
      <c r="A210" s="26" t="s">
        <v>189</v>
      </c>
      <c r="B210" s="27" t="s">
        <v>81</v>
      </c>
      <c r="C210" s="36"/>
      <c r="D210" s="36"/>
      <c r="E210" s="42"/>
      <c r="F210" s="42"/>
      <c r="G210" s="34"/>
      <c r="H210" s="42"/>
      <c r="I210" s="318"/>
      <c r="J210" s="318"/>
      <c r="K210" s="318"/>
      <c r="L210" s="318"/>
      <c r="M210" s="318"/>
      <c r="N210" s="318"/>
      <c r="O210" s="318"/>
      <c r="P210" s="36"/>
      <c r="Q210" s="36"/>
      <c r="R210" s="338"/>
      <c r="U210" s="42"/>
      <c r="W210" s="43">
        <f t="shared" si="2"/>
        <v>0</v>
      </c>
    </row>
    <row r="211" spans="1:23" s="40" customFormat="1" hidden="1">
      <c r="A211" s="41"/>
      <c r="B211" s="34"/>
      <c r="C211" s="36"/>
      <c r="D211" s="36"/>
      <c r="E211" s="42"/>
      <c r="F211" s="42"/>
      <c r="G211" s="34"/>
      <c r="H211" s="42"/>
      <c r="I211" s="318"/>
      <c r="J211" s="318"/>
      <c r="K211" s="318"/>
      <c r="L211" s="318"/>
      <c r="M211" s="318"/>
      <c r="N211" s="318"/>
      <c r="O211" s="318"/>
      <c r="P211" s="36"/>
      <c r="Q211" s="36"/>
      <c r="R211" s="338"/>
      <c r="U211" s="42"/>
      <c r="W211" s="43">
        <f t="shared" si="2"/>
        <v>0</v>
      </c>
    </row>
    <row r="212" spans="1:23" s="40" customFormat="1" ht="47.25">
      <c r="A212" s="20" t="s">
        <v>231</v>
      </c>
      <c r="B212" s="29" t="s">
        <v>107</v>
      </c>
      <c r="C212" s="36"/>
      <c r="D212" s="36"/>
      <c r="E212" s="42"/>
      <c r="F212" s="42"/>
      <c r="G212" s="34"/>
      <c r="H212" s="42"/>
      <c r="I212" s="318"/>
      <c r="J212" s="318"/>
      <c r="K212" s="318"/>
      <c r="L212" s="318"/>
      <c r="M212" s="318"/>
      <c r="N212" s="318"/>
      <c r="O212" s="318"/>
      <c r="P212" s="36"/>
      <c r="Q212" s="36"/>
      <c r="R212" s="338"/>
      <c r="U212" s="42"/>
      <c r="W212" s="43">
        <f t="shared" si="2"/>
        <v>0</v>
      </c>
    </row>
    <row r="213" spans="1:23" s="40" customFormat="1" ht="31.5">
      <c r="A213" s="20" t="s">
        <v>232</v>
      </c>
      <c r="B213" s="29" t="s">
        <v>233</v>
      </c>
      <c r="C213" s="36"/>
      <c r="D213" s="36"/>
      <c r="E213" s="42"/>
      <c r="F213" s="42"/>
      <c r="G213" s="34"/>
      <c r="H213" s="42"/>
      <c r="I213" s="318"/>
      <c r="J213" s="318"/>
      <c r="K213" s="318"/>
      <c r="L213" s="318"/>
      <c r="M213" s="318"/>
      <c r="N213" s="318"/>
      <c r="O213" s="318"/>
      <c r="P213" s="36"/>
      <c r="Q213" s="36"/>
      <c r="R213" s="338"/>
      <c r="S213" s="40" t="s">
        <v>529</v>
      </c>
      <c r="U213" s="42"/>
      <c r="W213" s="43">
        <f t="shared" si="2"/>
        <v>0</v>
      </c>
    </row>
    <row r="214" spans="1:23" s="40" customFormat="1" ht="31.5">
      <c r="A214" s="26" t="s">
        <v>186</v>
      </c>
      <c r="B214" s="27" t="s">
        <v>77</v>
      </c>
      <c r="C214" s="36"/>
      <c r="D214" s="36"/>
      <c r="E214" s="42"/>
      <c r="F214" s="42"/>
      <c r="G214" s="34"/>
      <c r="H214" s="42"/>
      <c r="I214" s="318"/>
      <c r="J214" s="318"/>
      <c r="K214" s="318"/>
      <c r="L214" s="318"/>
      <c r="M214" s="318"/>
      <c r="N214" s="318"/>
      <c r="O214" s="318"/>
      <c r="P214" s="36"/>
      <c r="Q214" s="36"/>
      <c r="R214" s="338"/>
      <c r="U214" s="42"/>
      <c r="W214" s="43">
        <f t="shared" si="2"/>
        <v>0</v>
      </c>
    </row>
    <row r="215" spans="1:23" s="40" customFormat="1" ht="31.5">
      <c r="A215" s="26" t="s">
        <v>187</v>
      </c>
      <c r="B215" s="27" t="s">
        <v>78</v>
      </c>
      <c r="C215" s="36"/>
      <c r="D215" s="36"/>
      <c r="E215" s="42"/>
      <c r="F215" s="42"/>
      <c r="G215" s="34"/>
      <c r="H215" s="42"/>
      <c r="I215" s="318"/>
      <c r="J215" s="318"/>
      <c r="K215" s="318"/>
      <c r="L215" s="318"/>
      <c r="M215" s="318"/>
      <c r="N215" s="318"/>
      <c r="O215" s="318"/>
      <c r="P215" s="36"/>
      <c r="Q215" s="36"/>
      <c r="R215" s="338"/>
      <c r="U215" s="42"/>
      <c r="W215" s="43">
        <f t="shared" si="2"/>
        <v>0</v>
      </c>
    </row>
    <row r="216" spans="1:23" s="40" customFormat="1" ht="51.75" customHeight="1">
      <c r="A216" s="26" t="s">
        <v>60</v>
      </c>
      <c r="B216" s="27" t="s">
        <v>79</v>
      </c>
      <c r="C216" s="36"/>
      <c r="D216" s="36"/>
      <c r="E216" s="42"/>
      <c r="F216" s="42"/>
      <c r="G216" s="34"/>
      <c r="H216" s="42"/>
      <c r="I216" s="318"/>
      <c r="J216" s="318"/>
      <c r="K216" s="318"/>
      <c r="L216" s="318"/>
      <c r="M216" s="318"/>
      <c r="N216" s="318"/>
      <c r="O216" s="318"/>
      <c r="P216" s="36"/>
      <c r="Q216" s="36"/>
      <c r="R216" s="338"/>
      <c r="U216" s="42"/>
      <c r="W216" s="43">
        <f t="shared" si="2"/>
        <v>0</v>
      </c>
    </row>
    <row r="217" spans="1:23" s="40" customFormat="1" ht="51" customHeight="1">
      <c r="A217" s="353">
        <v>1</v>
      </c>
      <c r="B217" s="80" t="s">
        <v>162</v>
      </c>
      <c r="C217" s="36" t="s">
        <v>24</v>
      </c>
      <c r="D217" s="36"/>
      <c r="E217" s="36"/>
      <c r="F217" s="36"/>
      <c r="G217" s="36"/>
      <c r="H217" s="351"/>
      <c r="I217" s="340">
        <v>100000</v>
      </c>
      <c r="J217" s="340">
        <v>100000</v>
      </c>
      <c r="K217" s="318"/>
      <c r="L217" s="318"/>
      <c r="M217" s="340">
        <v>100000</v>
      </c>
      <c r="N217" s="318"/>
      <c r="O217" s="318"/>
      <c r="P217" s="36"/>
      <c r="Q217" s="36" t="s">
        <v>742</v>
      </c>
      <c r="R217" s="338">
        <v>1</v>
      </c>
      <c r="U217" s="42"/>
      <c r="W217" s="43">
        <f t="shared" si="2"/>
        <v>0</v>
      </c>
    </row>
    <row r="218" spans="1:23" s="40" customFormat="1" ht="66.75" customHeight="1">
      <c r="A218" s="353">
        <v>2</v>
      </c>
      <c r="B218" s="80" t="s">
        <v>2479</v>
      </c>
      <c r="C218" s="36" t="s">
        <v>24</v>
      </c>
      <c r="D218" s="36"/>
      <c r="E218" s="36"/>
      <c r="F218" s="36"/>
      <c r="G218" s="36"/>
      <c r="H218" s="351"/>
      <c r="I218" s="340">
        <v>290000</v>
      </c>
      <c r="J218" s="340">
        <v>290000</v>
      </c>
      <c r="K218" s="318"/>
      <c r="L218" s="318"/>
      <c r="M218" s="340">
        <v>290000</v>
      </c>
      <c r="N218" s="318"/>
      <c r="O218" s="318"/>
      <c r="P218" s="36"/>
      <c r="Q218" s="36" t="s">
        <v>2426</v>
      </c>
      <c r="R218" s="338">
        <v>1</v>
      </c>
      <c r="U218" s="42"/>
      <c r="W218" s="43">
        <v>61</v>
      </c>
    </row>
    <row r="219" spans="1:23" s="40" customFormat="1" ht="31.5">
      <c r="A219" s="26" t="s">
        <v>61</v>
      </c>
      <c r="B219" s="27" t="s">
        <v>80</v>
      </c>
      <c r="C219" s="36"/>
      <c r="D219" s="36"/>
      <c r="E219" s="42"/>
      <c r="F219" s="42"/>
      <c r="G219" s="34"/>
      <c r="H219" s="42"/>
      <c r="I219" s="318"/>
      <c r="J219" s="318"/>
      <c r="K219" s="318"/>
      <c r="L219" s="318"/>
      <c r="M219" s="318"/>
      <c r="N219" s="318"/>
      <c r="O219" s="318"/>
      <c r="P219" s="36"/>
      <c r="Q219" s="36"/>
      <c r="R219" s="338"/>
      <c r="U219" s="42"/>
      <c r="W219" s="43">
        <f t="shared" si="2"/>
        <v>0</v>
      </c>
    </row>
    <row r="220" spans="1:23" s="40" customFormat="1" hidden="1">
      <c r="A220" s="41"/>
      <c r="B220" s="34"/>
      <c r="C220" s="36"/>
      <c r="D220" s="36"/>
      <c r="E220" s="42"/>
      <c r="F220" s="42"/>
      <c r="G220" s="34"/>
      <c r="H220" s="42"/>
      <c r="I220" s="318"/>
      <c r="J220" s="318"/>
      <c r="K220" s="318"/>
      <c r="L220" s="318"/>
      <c r="M220" s="318"/>
      <c r="N220" s="318"/>
      <c r="O220" s="318"/>
      <c r="P220" s="36"/>
      <c r="Q220" s="36"/>
      <c r="R220" s="338"/>
      <c r="U220" s="42"/>
      <c r="W220" s="43">
        <f t="shared" si="2"/>
        <v>0</v>
      </c>
    </row>
    <row r="221" spans="1:23" s="40" customFormat="1" ht="31.5">
      <c r="A221" s="26" t="s">
        <v>189</v>
      </c>
      <c r="B221" s="27" t="s">
        <v>81</v>
      </c>
      <c r="C221" s="36"/>
      <c r="D221" s="36"/>
      <c r="E221" s="42"/>
      <c r="F221" s="42"/>
      <c r="G221" s="34"/>
      <c r="H221" s="42"/>
      <c r="I221" s="318"/>
      <c r="J221" s="318"/>
      <c r="K221" s="318"/>
      <c r="L221" s="318"/>
      <c r="M221" s="318"/>
      <c r="N221" s="318"/>
      <c r="O221" s="318"/>
      <c r="P221" s="36"/>
      <c r="Q221" s="36"/>
      <c r="R221" s="338"/>
      <c r="U221" s="42"/>
      <c r="W221" s="43">
        <f t="shared" si="2"/>
        <v>0</v>
      </c>
    </row>
    <row r="222" spans="1:23" s="40" customFormat="1" ht="26.25" customHeight="1">
      <c r="A222" s="20" t="s">
        <v>236</v>
      </c>
      <c r="B222" s="29" t="s">
        <v>237</v>
      </c>
      <c r="C222" s="36"/>
      <c r="D222" s="36"/>
      <c r="E222" s="42"/>
      <c r="F222" s="42"/>
      <c r="G222" s="34"/>
      <c r="H222" s="42"/>
      <c r="I222" s="318"/>
      <c r="J222" s="318"/>
      <c r="K222" s="318"/>
      <c r="L222" s="318"/>
      <c r="M222" s="318"/>
      <c r="N222" s="318"/>
      <c r="O222" s="318"/>
      <c r="P222" s="36"/>
      <c r="Q222" s="36"/>
      <c r="R222" s="338"/>
      <c r="U222" s="349">
        <f>SUM(M223:M229)</f>
        <v>0</v>
      </c>
      <c r="W222" s="43">
        <f t="shared" si="2"/>
        <v>0</v>
      </c>
    </row>
    <row r="223" spans="1:23" s="40" customFormat="1" ht="31.5">
      <c r="A223" s="26" t="s">
        <v>186</v>
      </c>
      <c r="B223" s="27" t="s">
        <v>77</v>
      </c>
      <c r="C223" s="36"/>
      <c r="D223" s="36"/>
      <c r="E223" s="42"/>
      <c r="F223" s="42"/>
      <c r="G223" s="34"/>
      <c r="H223" s="42"/>
      <c r="I223" s="318"/>
      <c r="J223" s="318"/>
      <c r="K223" s="318"/>
      <c r="L223" s="318"/>
      <c r="M223" s="318"/>
      <c r="N223" s="318"/>
      <c r="O223" s="318"/>
      <c r="P223" s="36"/>
      <c r="Q223" s="36"/>
      <c r="R223" s="338"/>
      <c r="U223" s="42"/>
      <c r="W223" s="43">
        <f t="shared" si="2"/>
        <v>0</v>
      </c>
    </row>
    <row r="224" spans="1:23" s="40" customFormat="1" hidden="1">
      <c r="A224" s="41"/>
      <c r="B224" s="34"/>
      <c r="C224" s="36"/>
      <c r="D224" s="36"/>
      <c r="E224" s="42"/>
      <c r="F224" s="42"/>
      <c r="G224" s="34"/>
      <c r="H224" s="42"/>
      <c r="I224" s="318"/>
      <c r="J224" s="318"/>
      <c r="K224" s="318"/>
      <c r="L224" s="318"/>
      <c r="M224" s="318"/>
      <c r="N224" s="318"/>
      <c r="O224" s="318"/>
      <c r="P224" s="36"/>
      <c r="Q224" s="36"/>
      <c r="R224" s="338"/>
      <c r="U224" s="42"/>
      <c r="W224" s="43">
        <f t="shared" si="2"/>
        <v>0</v>
      </c>
    </row>
    <row r="225" spans="1:258" s="33" customFormat="1" ht="31.5">
      <c r="A225" s="26" t="s">
        <v>187</v>
      </c>
      <c r="B225" s="27" t="s">
        <v>78</v>
      </c>
      <c r="C225" s="36"/>
      <c r="D225" s="36"/>
      <c r="E225" s="42"/>
      <c r="F225" s="42"/>
      <c r="G225" s="34"/>
      <c r="H225" s="42"/>
      <c r="I225" s="318"/>
      <c r="J225" s="318"/>
      <c r="K225" s="318"/>
      <c r="L225" s="318"/>
      <c r="M225" s="318"/>
      <c r="N225" s="318"/>
      <c r="O225" s="318"/>
      <c r="P225" s="36"/>
      <c r="Q225" s="36"/>
      <c r="R225" s="338"/>
      <c r="S225" s="40"/>
      <c r="T225" s="40"/>
      <c r="U225" s="42"/>
      <c r="V225" s="40"/>
      <c r="W225" s="43">
        <f t="shared" si="2"/>
        <v>0</v>
      </c>
      <c r="X225" s="40"/>
      <c r="Y225" s="40"/>
      <c r="Z225" s="40"/>
      <c r="AA225" s="40"/>
      <c r="AB225" s="40"/>
      <c r="AC225" s="40"/>
      <c r="AD225" s="40"/>
      <c r="AE225" s="40"/>
      <c r="AF225" s="40"/>
      <c r="AG225" s="40"/>
      <c r="AH225" s="40"/>
      <c r="AI225" s="40"/>
      <c r="AJ225" s="40"/>
      <c r="AK225" s="40"/>
      <c r="AL225" s="40"/>
      <c r="AM225" s="40"/>
      <c r="AN225" s="40"/>
      <c r="AO225" s="40"/>
      <c r="AP225" s="40"/>
      <c r="AQ225" s="40"/>
      <c r="AR225" s="40"/>
      <c r="AS225" s="40"/>
      <c r="AT225" s="40"/>
      <c r="AU225" s="40"/>
      <c r="AV225" s="40"/>
      <c r="AW225" s="40"/>
      <c r="AX225" s="40"/>
      <c r="AY225" s="40"/>
      <c r="AZ225" s="40"/>
      <c r="BA225" s="40"/>
      <c r="BB225" s="40"/>
      <c r="BC225" s="40"/>
      <c r="BD225" s="40"/>
      <c r="BE225" s="40"/>
      <c r="BF225" s="40"/>
      <c r="BG225" s="40"/>
      <c r="BH225" s="40"/>
      <c r="BI225" s="40"/>
      <c r="BJ225" s="40"/>
      <c r="BK225" s="40"/>
      <c r="BL225" s="40"/>
      <c r="BM225" s="40"/>
      <c r="BN225" s="40"/>
      <c r="BO225" s="40"/>
      <c r="BP225" s="40"/>
      <c r="BQ225" s="40"/>
      <c r="BR225" s="40"/>
      <c r="BS225" s="40"/>
      <c r="BT225" s="40"/>
      <c r="BU225" s="40"/>
      <c r="BV225" s="40"/>
      <c r="BW225" s="40"/>
      <c r="BX225" s="40"/>
      <c r="BY225" s="40"/>
      <c r="BZ225" s="40"/>
      <c r="CA225" s="40"/>
      <c r="CB225" s="40"/>
      <c r="CC225" s="40"/>
      <c r="CD225" s="40"/>
      <c r="CE225" s="40"/>
      <c r="CF225" s="40"/>
      <c r="CG225" s="40"/>
      <c r="CH225" s="40"/>
      <c r="CI225" s="40"/>
      <c r="CJ225" s="40"/>
      <c r="CK225" s="40"/>
      <c r="CL225" s="40"/>
      <c r="CM225" s="40"/>
      <c r="CN225" s="40"/>
      <c r="CO225" s="40"/>
      <c r="CP225" s="40"/>
      <c r="CQ225" s="40"/>
      <c r="CR225" s="40"/>
      <c r="CS225" s="40"/>
      <c r="CT225" s="40"/>
      <c r="CU225" s="40"/>
      <c r="CV225" s="40"/>
      <c r="CW225" s="40"/>
      <c r="CX225" s="40"/>
      <c r="CY225" s="40"/>
      <c r="CZ225" s="40"/>
      <c r="DA225" s="40"/>
      <c r="DB225" s="40"/>
      <c r="DC225" s="40"/>
      <c r="DD225" s="40"/>
      <c r="DE225" s="40"/>
      <c r="DF225" s="40"/>
      <c r="DG225" s="40"/>
      <c r="DH225" s="40"/>
      <c r="DI225" s="40"/>
      <c r="DJ225" s="40"/>
      <c r="DK225" s="40"/>
      <c r="DL225" s="40"/>
      <c r="DM225" s="40"/>
      <c r="DN225" s="40"/>
      <c r="DO225" s="40"/>
      <c r="DP225" s="40"/>
      <c r="DQ225" s="40"/>
      <c r="DR225" s="40"/>
      <c r="DS225" s="40"/>
      <c r="DT225" s="40"/>
      <c r="DU225" s="40"/>
      <c r="DV225" s="40"/>
      <c r="DW225" s="40"/>
      <c r="DX225" s="40"/>
      <c r="DY225" s="40"/>
      <c r="DZ225" s="40"/>
      <c r="EA225" s="40"/>
      <c r="EB225" s="40"/>
      <c r="EC225" s="40"/>
      <c r="ED225" s="40"/>
      <c r="EE225" s="40"/>
      <c r="EF225" s="40"/>
      <c r="EG225" s="40"/>
      <c r="EH225" s="40"/>
      <c r="EI225" s="40"/>
      <c r="EJ225" s="40"/>
      <c r="EK225" s="40"/>
      <c r="EL225" s="40"/>
      <c r="EM225" s="40"/>
      <c r="EN225" s="40"/>
      <c r="EO225" s="40"/>
      <c r="EP225" s="40"/>
      <c r="EQ225" s="40"/>
      <c r="ER225" s="40"/>
      <c r="ES225" s="40"/>
      <c r="ET225" s="40"/>
      <c r="EU225" s="40"/>
      <c r="EV225" s="40"/>
      <c r="EW225" s="40"/>
      <c r="EX225" s="40"/>
      <c r="EY225" s="40"/>
      <c r="EZ225" s="40"/>
      <c r="FA225" s="40"/>
      <c r="FB225" s="40"/>
      <c r="FC225" s="40"/>
      <c r="FD225" s="40"/>
      <c r="FE225" s="40"/>
      <c r="FF225" s="40"/>
      <c r="FG225" s="40"/>
      <c r="FH225" s="40"/>
      <c r="FI225" s="40"/>
      <c r="FJ225" s="40"/>
      <c r="FK225" s="40"/>
      <c r="FL225" s="40"/>
      <c r="FM225" s="40"/>
      <c r="FN225" s="40"/>
      <c r="FO225" s="40"/>
      <c r="FP225" s="40"/>
      <c r="FQ225" s="40"/>
      <c r="FR225" s="40"/>
      <c r="FS225" s="40"/>
      <c r="FT225" s="40"/>
      <c r="FU225" s="40"/>
      <c r="FV225" s="40"/>
      <c r="FW225" s="40"/>
      <c r="FX225" s="40"/>
      <c r="FY225" s="40"/>
      <c r="FZ225" s="40"/>
      <c r="GA225" s="40"/>
      <c r="GB225" s="40"/>
      <c r="GC225" s="40"/>
      <c r="GD225" s="40"/>
      <c r="GE225" s="40"/>
      <c r="GF225" s="40"/>
      <c r="GG225" s="40"/>
      <c r="GH225" s="40"/>
      <c r="GI225" s="40"/>
      <c r="GJ225" s="40"/>
      <c r="GK225" s="40"/>
      <c r="GL225" s="40"/>
      <c r="GM225" s="40"/>
      <c r="GN225" s="40"/>
      <c r="GO225" s="40"/>
      <c r="GP225" s="40"/>
      <c r="GQ225" s="40"/>
      <c r="GR225" s="40"/>
      <c r="GS225" s="40"/>
      <c r="GT225" s="40"/>
      <c r="GU225" s="40"/>
      <c r="GV225" s="40"/>
      <c r="GW225" s="40"/>
      <c r="GX225" s="40"/>
      <c r="GY225" s="40"/>
      <c r="GZ225" s="40"/>
      <c r="HA225" s="40"/>
      <c r="HB225" s="40"/>
      <c r="HC225" s="40"/>
      <c r="HD225" s="40"/>
      <c r="HE225" s="40"/>
      <c r="HF225" s="40"/>
      <c r="HG225" s="40"/>
      <c r="HH225" s="40"/>
      <c r="HI225" s="40"/>
      <c r="HJ225" s="40"/>
      <c r="HK225" s="40"/>
      <c r="HL225" s="40"/>
      <c r="HM225" s="40"/>
      <c r="HN225" s="40"/>
      <c r="HO225" s="40"/>
      <c r="HP225" s="40"/>
      <c r="HQ225" s="40"/>
      <c r="HR225" s="40"/>
      <c r="HS225" s="40"/>
      <c r="HT225" s="40"/>
      <c r="HU225" s="40"/>
      <c r="HV225" s="40"/>
      <c r="HW225" s="40"/>
      <c r="HX225" s="40"/>
      <c r="HY225" s="40"/>
      <c r="HZ225" s="40"/>
      <c r="IA225" s="40"/>
      <c r="IB225" s="40"/>
      <c r="IC225" s="40"/>
      <c r="ID225" s="40"/>
      <c r="IE225" s="40"/>
      <c r="IF225" s="40"/>
      <c r="IG225" s="40"/>
      <c r="IH225" s="40"/>
      <c r="II225" s="40"/>
      <c r="IJ225" s="40"/>
      <c r="IK225" s="40"/>
      <c r="IL225" s="40"/>
      <c r="IM225" s="40"/>
      <c r="IN225" s="40"/>
      <c r="IO225" s="40"/>
      <c r="IP225" s="40"/>
      <c r="IQ225" s="40"/>
      <c r="IR225" s="40"/>
      <c r="IS225" s="40"/>
      <c r="IT225" s="40"/>
      <c r="IU225" s="40"/>
      <c r="IV225" s="40"/>
      <c r="IW225" s="40"/>
      <c r="IX225" s="40"/>
    </row>
    <row r="226" spans="1:258" s="40" customFormat="1" ht="47.25">
      <c r="A226" s="26" t="s">
        <v>60</v>
      </c>
      <c r="B226" s="27" t="s">
        <v>79</v>
      </c>
      <c r="C226" s="36"/>
      <c r="D226" s="36"/>
      <c r="E226" s="42"/>
      <c r="F226" s="42"/>
      <c r="G226" s="34"/>
      <c r="H226" s="42"/>
      <c r="I226" s="318"/>
      <c r="J226" s="318"/>
      <c r="K226" s="318"/>
      <c r="L226" s="318"/>
      <c r="M226" s="318"/>
      <c r="N226" s="318"/>
      <c r="O226" s="318"/>
      <c r="P226" s="36"/>
      <c r="Q226" s="36"/>
      <c r="R226" s="338"/>
      <c r="U226" s="42"/>
      <c r="W226" s="43">
        <f t="shared" si="2"/>
        <v>0</v>
      </c>
    </row>
    <row r="227" spans="1:258" s="40" customFormat="1" ht="31.5">
      <c r="A227" s="26" t="s">
        <v>61</v>
      </c>
      <c r="B227" s="27" t="s">
        <v>80</v>
      </c>
      <c r="C227" s="36"/>
      <c r="D227" s="36"/>
      <c r="E227" s="42"/>
      <c r="F227" s="42"/>
      <c r="G227" s="34"/>
      <c r="H227" s="42"/>
      <c r="I227" s="318"/>
      <c r="J227" s="318"/>
      <c r="K227" s="318"/>
      <c r="L227" s="318"/>
      <c r="M227" s="318"/>
      <c r="N227" s="318"/>
      <c r="O227" s="318"/>
      <c r="P227" s="36"/>
      <c r="Q227" s="36"/>
      <c r="R227" s="338"/>
      <c r="U227" s="42"/>
      <c r="W227" s="43">
        <f t="shared" si="2"/>
        <v>0</v>
      </c>
    </row>
    <row r="228" spans="1:258" s="40" customFormat="1" hidden="1">
      <c r="A228" s="41"/>
      <c r="B228" s="34"/>
      <c r="C228" s="36"/>
      <c r="D228" s="36"/>
      <c r="E228" s="42"/>
      <c r="F228" s="42"/>
      <c r="G228" s="34"/>
      <c r="H228" s="42"/>
      <c r="I228" s="318"/>
      <c r="J228" s="318"/>
      <c r="K228" s="318"/>
      <c r="L228" s="318"/>
      <c r="M228" s="318"/>
      <c r="N228" s="318"/>
      <c r="O228" s="318"/>
      <c r="P228" s="36"/>
      <c r="Q228" s="36"/>
      <c r="R228" s="338"/>
      <c r="U228" s="42"/>
      <c r="W228" s="43">
        <f t="shared" si="2"/>
        <v>0</v>
      </c>
    </row>
    <row r="229" spans="1:258" s="40" customFormat="1" ht="31.5">
      <c r="A229" s="26" t="s">
        <v>189</v>
      </c>
      <c r="B229" s="27" t="s">
        <v>81</v>
      </c>
      <c r="C229" s="36"/>
      <c r="D229" s="36"/>
      <c r="E229" s="42"/>
      <c r="F229" s="42"/>
      <c r="G229" s="34"/>
      <c r="H229" s="42"/>
      <c r="I229" s="318"/>
      <c r="J229" s="318"/>
      <c r="K229" s="318"/>
      <c r="L229" s="318"/>
      <c r="M229" s="318"/>
      <c r="N229" s="318"/>
      <c r="O229" s="318"/>
      <c r="P229" s="36"/>
      <c r="Q229" s="36"/>
      <c r="R229" s="338"/>
      <c r="U229" s="42"/>
      <c r="W229" s="43">
        <f t="shared" si="2"/>
        <v>0</v>
      </c>
      <c r="IX229" s="33"/>
    </row>
    <row r="230" spans="1:258" s="40" customFormat="1" ht="57" customHeight="1">
      <c r="A230" s="20" t="s">
        <v>238</v>
      </c>
      <c r="B230" s="29" t="s">
        <v>109</v>
      </c>
      <c r="C230" s="31"/>
      <c r="D230" s="31"/>
      <c r="E230" s="32"/>
      <c r="F230" s="32"/>
      <c r="G230" s="27"/>
      <c r="H230" s="32"/>
      <c r="I230" s="320"/>
      <c r="J230" s="320"/>
      <c r="K230" s="320"/>
      <c r="L230" s="320"/>
      <c r="M230" s="320"/>
      <c r="N230" s="320"/>
      <c r="O230" s="320"/>
      <c r="P230" s="31"/>
      <c r="Q230" s="31"/>
      <c r="R230" s="348"/>
      <c r="S230" s="33"/>
      <c r="T230" s="33"/>
      <c r="U230" s="32"/>
      <c r="V230" s="33"/>
      <c r="W230" s="43">
        <f t="shared" si="2"/>
        <v>0</v>
      </c>
      <c r="X230" s="33"/>
      <c r="Y230" s="33"/>
      <c r="Z230" s="33"/>
      <c r="AA230" s="33"/>
      <c r="AB230" s="33"/>
      <c r="AC230" s="33"/>
      <c r="AD230" s="33"/>
      <c r="AE230" s="33"/>
      <c r="AF230" s="33"/>
      <c r="AG230" s="33"/>
      <c r="AH230" s="33"/>
      <c r="AI230" s="33"/>
      <c r="AJ230" s="33"/>
      <c r="AK230" s="33"/>
      <c r="AL230" s="33"/>
      <c r="AM230" s="33"/>
      <c r="AN230" s="33"/>
      <c r="AO230" s="33"/>
      <c r="AP230" s="33"/>
      <c r="AQ230" s="33"/>
      <c r="AR230" s="33"/>
      <c r="AS230" s="33"/>
      <c r="AT230" s="33"/>
      <c r="AU230" s="33"/>
      <c r="AV230" s="33"/>
      <c r="AW230" s="33"/>
      <c r="AX230" s="33"/>
      <c r="AY230" s="33"/>
      <c r="AZ230" s="33"/>
      <c r="BA230" s="33"/>
      <c r="BB230" s="33"/>
      <c r="BC230" s="33"/>
      <c r="BD230" s="33"/>
      <c r="BE230" s="33"/>
      <c r="BF230" s="33"/>
      <c r="BG230" s="33"/>
      <c r="BH230" s="33"/>
      <c r="BI230" s="33"/>
      <c r="BJ230" s="33"/>
      <c r="BK230" s="33"/>
      <c r="BL230" s="33"/>
      <c r="BM230" s="33"/>
      <c r="BN230" s="33"/>
      <c r="BO230" s="33"/>
      <c r="BP230" s="33"/>
      <c r="BQ230" s="33"/>
      <c r="BR230" s="33"/>
      <c r="BS230" s="33"/>
      <c r="BT230" s="33"/>
      <c r="BU230" s="33"/>
      <c r="BV230" s="33"/>
      <c r="BW230" s="33"/>
      <c r="BX230" s="33"/>
      <c r="BY230" s="33"/>
      <c r="BZ230" s="33"/>
      <c r="CA230" s="33"/>
      <c r="CB230" s="33"/>
      <c r="CC230" s="33"/>
      <c r="CD230" s="33"/>
      <c r="CE230" s="33"/>
      <c r="CF230" s="33"/>
      <c r="CG230" s="33"/>
      <c r="CH230" s="33"/>
      <c r="CI230" s="33"/>
      <c r="CJ230" s="33"/>
      <c r="CK230" s="33"/>
      <c r="CL230" s="33"/>
      <c r="CM230" s="33"/>
      <c r="CN230" s="33"/>
      <c r="CO230" s="33"/>
      <c r="CP230" s="33"/>
      <c r="CQ230" s="33"/>
      <c r="CR230" s="33"/>
      <c r="CS230" s="33"/>
      <c r="CT230" s="33"/>
      <c r="CU230" s="33"/>
      <c r="CV230" s="33"/>
      <c r="CW230" s="33"/>
      <c r="CX230" s="33"/>
      <c r="CY230" s="33"/>
      <c r="CZ230" s="33"/>
      <c r="DA230" s="33"/>
      <c r="DB230" s="33"/>
      <c r="DC230" s="33"/>
      <c r="DD230" s="33"/>
      <c r="DE230" s="33"/>
      <c r="DF230" s="33"/>
      <c r="DG230" s="33"/>
      <c r="DH230" s="33"/>
      <c r="DI230" s="33"/>
      <c r="DJ230" s="33"/>
      <c r="DK230" s="33"/>
      <c r="DL230" s="33"/>
      <c r="DM230" s="33"/>
      <c r="DN230" s="33"/>
      <c r="DO230" s="33"/>
      <c r="DP230" s="33"/>
      <c r="DQ230" s="33"/>
      <c r="DR230" s="33"/>
      <c r="DS230" s="33"/>
      <c r="DT230" s="33"/>
      <c r="DU230" s="33"/>
      <c r="DV230" s="33"/>
      <c r="DW230" s="33"/>
      <c r="DX230" s="33"/>
      <c r="DY230" s="33"/>
      <c r="DZ230" s="33"/>
      <c r="EA230" s="33"/>
      <c r="EB230" s="33"/>
      <c r="EC230" s="33"/>
      <c r="ED230" s="33"/>
      <c r="EE230" s="33"/>
      <c r="EF230" s="33"/>
      <c r="EG230" s="33"/>
      <c r="EH230" s="33"/>
      <c r="EI230" s="33"/>
      <c r="EJ230" s="33"/>
      <c r="EK230" s="33"/>
      <c r="EL230" s="33"/>
      <c r="EM230" s="33"/>
      <c r="EN230" s="33"/>
      <c r="EO230" s="33"/>
      <c r="EP230" s="33"/>
      <c r="EQ230" s="33"/>
      <c r="ER230" s="33"/>
      <c r="ES230" s="33"/>
      <c r="ET230" s="33"/>
      <c r="EU230" s="33"/>
      <c r="EV230" s="33"/>
      <c r="EW230" s="33"/>
      <c r="EX230" s="33"/>
      <c r="EY230" s="33"/>
      <c r="EZ230" s="33"/>
      <c r="FA230" s="33"/>
      <c r="FB230" s="33"/>
      <c r="FC230" s="33"/>
      <c r="FD230" s="33"/>
      <c r="FE230" s="33"/>
      <c r="FF230" s="33"/>
      <c r="FG230" s="33"/>
      <c r="FH230" s="33"/>
      <c r="FI230" s="33"/>
      <c r="FJ230" s="33"/>
      <c r="FK230" s="33"/>
      <c r="FL230" s="33"/>
      <c r="FM230" s="33"/>
      <c r="FN230" s="33"/>
      <c r="FO230" s="33"/>
      <c r="FP230" s="33"/>
      <c r="FQ230" s="33"/>
      <c r="FR230" s="33"/>
      <c r="FS230" s="33"/>
      <c r="FT230" s="33"/>
      <c r="FU230" s="33"/>
      <c r="FV230" s="33"/>
      <c r="FW230" s="33"/>
      <c r="FX230" s="33"/>
      <c r="FY230" s="33"/>
      <c r="FZ230" s="33"/>
      <c r="GA230" s="33"/>
      <c r="GB230" s="33"/>
      <c r="GC230" s="33"/>
      <c r="GD230" s="33"/>
      <c r="GE230" s="33"/>
      <c r="GF230" s="33"/>
      <c r="GG230" s="33"/>
      <c r="GH230" s="33"/>
      <c r="GI230" s="33"/>
      <c r="GJ230" s="33"/>
      <c r="GK230" s="33"/>
      <c r="GL230" s="33"/>
      <c r="GM230" s="33"/>
      <c r="GN230" s="33"/>
      <c r="GO230" s="33"/>
      <c r="GP230" s="33"/>
      <c r="GQ230" s="33"/>
      <c r="GR230" s="33"/>
      <c r="GS230" s="33"/>
      <c r="GT230" s="33"/>
      <c r="GU230" s="33"/>
      <c r="GV230" s="33"/>
      <c r="GW230" s="33"/>
      <c r="GX230" s="33"/>
      <c r="GY230" s="33"/>
      <c r="GZ230" s="33"/>
      <c r="HA230" s="33"/>
      <c r="HB230" s="33"/>
      <c r="HC230" s="33"/>
      <c r="HD230" s="33"/>
      <c r="HE230" s="33"/>
      <c r="HF230" s="33"/>
      <c r="HG230" s="33"/>
      <c r="HH230" s="33"/>
      <c r="HI230" s="33"/>
      <c r="HJ230" s="33"/>
      <c r="HK230" s="33"/>
      <c r="HL230" s="33"/>
      <c r="HM230" s="33"/>
      <c r="HN230" s="33"/>
      <c r="HO230" s="33"/>
      <c r="HP230" s="33"/>
      <c r="HQ230" s="33"/>
      <c r="HR230" s="33"/>
      <c r="HS230" s="33"/>
      <c r="HT230" s="33"/>
      <c r="HU230" s="33"/>
      <c r="HV230" s="33"/>
      <c r="HW230" s="33"/>
      <c r="HX230" s="33"/>
      <c r="HY230" s="33"/>
      <c r="HZ230" s="33"/>
      <c r="IA230" s="33"/>
      <c r="IB230" s="33"/>
      <c r="IC230" s="33"/>
      <c r="ID230" s="33"/>
      <c r="IE230" s="33"/>
      <c r="IF230" s="33"/>
      <c r="IG230" s="33"/>
      <c r="IH230" s="33"/>
      <c r="II230" s="33"/>
      <c r="IJ230" s="33"/>
      <c r="IK230" s="33"/>
      <c r="IL230" s="33"/>
      <c r="IM230" s="33"/>
      <c r="IN230" s="33"/>
      <c r="IO230" s="33"/>
      <c r="IP230" s="33"/>
      <c r="IQ230" s="33"/>
      <c r="IR230" s="33"/>
      <c r="IS230" s="33"/>
      <c r="IT230" s="33"/>
      <c r="IU230" s="33"/>
      <c r="IV230" s="33"/>
      <c r="IW230" s="33"/>
    </row>
    <row r="231" spans="1:258" s="40" customFormat="1" ht="60.75" customHeight="1">
      <c r="A231" s="20" t="s">
        <v>24</v>
      </c>
      <c r="B231" s="29" t="s">
        <v>2419</v>
      </c>
      <c r="C231" s="31"/>
      <c r="D231" s="31"/>
      <c r="E231" s="32"/>
      <c r="F231" s="32"/>
      <c r="G231" s="27"/>
      <c r="H231" s="32"/>
      <c r="I231" s="320">
        <f t="shared" ref="I231:O231" si="4">SUM(I232:I246)</f>
        <v>17554000</v>
      </c>
      <c r="J231" s="320">
        <f t="shared" si="4"/>
        <v>14087000</v>
      </c>
      <c r="K231" s="320">
        <f t="shared" si="4"/>
        <v>0</v>
      </c>
      <c r="L231" s="320">
        <f t="shared" si="4"/>
        <v>0</v>
      </c>
      <c r="M231" s="320">
        <f t="shared" si="4"/>
        <v>14087000</v>
      </c>
      <c r="N231" s="320">
        <f t="shared" si="4"/>
        <v>0</v>
      </c>
      <c r="O231" s="320">
        <f t="shared" si="4"/>
        <v>0</v>
      </c>
      <c r="P231" s="31"/>
      <c r="Q231" s="31"/>
      <c r="R231" s="348"/>
      <c r="S231" s="33"/>
      <c r="T231" s="33"/>
      <c r="U231" s="32"/>
      <c r="V231" s="33"/>
      <c r="W231" s="43">
        <f t="shared" si="2"/>
        <v>0</v>
      </c>
      <c r="X231" s="33"/>
      <c r="Y231" s="33"/>
      <c r="Z231" s="33"/>
      <c r="AA231" s="33"/>
      <c r="AB231" s="33"/>
      <c r="AC231" s="33"/>
      <c r="AD231" s="33"/>
      <c r="AE231" s="33"/>
      <c r="AF231" s="33"/>
      <c r="AG231" s="33"/>
      <c r="AH231" s="33"/>
      <c r="AI231" s="33"/>
      <c r="AJ231" s="33"/>
      <c r="AK231" s="33"/>
      <c r="AL231" s="33"/>
      <c r="AM231" s="33"/>
      <c r="AN231" s="33"/>
      <c r="AO231" s="33"/>
      <c r="AP231" s="33"/>
      <c r="AQ231" s="33"/>
      <c r="AR231" s="33"/>
      <c r="AS231" s="33"/>
      <c r="AT231" s="33"/>
      <c r="AU231" s="33"/>
      <c r="AV231" s="33"/>
      <c r="AW231" s="33"/>
      <c r="AX231" s="33"/>
      <c r="AY231" s="33"/>
      <c r="AZ231" s="33"/>
      <c r="BA231" s="33"/>
      <c r="BB231" s="33"/>
      <c r="BC231" s="33"/>
      <c r="BD231" s="33"/>
      <c r="BE231" s="33"/>
      <c r="BF231" s="33"/>
      <c r="BG231" s="33"/>
      <c r="BH231" s="33"/>
      <c r="BI231" s="33"/>
      <c r="BJ231" s="33"/>
      <c r="BK231" s="33"/>
      <c r="BL231" s="33"/>
      <c r="BM231" s="33"/>
      <c r="BN231" s="33"/>
      <c r="BO231" s="33"/>
      <c r="BP231" s="33"/>
      <c r="BQ231" s="33"/>
      <c r="BR231" s="33"/>
      <c r="BS231" s="33"/>
      <c r="BT231" s="33"/>
      <c r="BU231" s="33"/>
      <c r="BV231" s="33"/>
      <c r="BW231" s="33"/>
      <c r="BX231" s="33"/>
      <c r="BY231" s="33"/>
      <c r="BZ231" s="33"/>
      <c r="CA231" s="33"/>
      <c r="CB231" s="33"/>
      <c r="CC231" s="33"/>
      <c r="CD231" s="33"/>
      <c r="CE231" s="33"/>
      <c r="CF231" s="33"/>
      <c r="CG231" s="33"/>
      <c r="CH231" s="33"/>
      <c r="CI231" s="33"/>
      <c r="CJ231" s="33"/>
      <c r="CK231" s="33"/>
      <c r="CL231" s="33"/>
      <c r="CM231" s="33"/>
      <c r="CN231" s="33"/>
      <c r="CO231" s="33"/>
      <c r="CP231" s="33"/>
      <c r="CQ231" s="33"/>
      <c r="CR231" s="33"/>
      <c r="CS231" s="33"/>
      <c r="CT231" s="33"/>
      <c r="CU231" s="33"/>
      <c r="CV231" s="33"/>
      <c r="CW231" s="33"/>
      <c r="CX231" s="33"/>
      <c r="CY231" s="33"/>
      <c r="CZ231" s="33"/>
      <c r="DA231" s="33"/>
      <c r="DB231" s="33"/>
      <c r="DC231" s="33"/>
      <c r="DD231" s="33"/>
      <c r="DE231" s="33"/>
      <c r="DF231" s="33"/>
      <c r="DG231" s="33"/>
      <c r="DH231" s="33"/>
      <c r="DI231" s="33"/>
      <c r="DJ231" s="33"/>
      <c r="DK231" s="33"/>
      <c r="DL231" s="33"/>
      <c r="DM231" s="33"/>
      <c r="DN231" s="33"/>
      <c r="DO231" s="33"/>
      <c r="DP231" s="33"/>
      <c r="DQ231" s="33"/>
      <c r="DR231" s="33"/>
      <c r="DS231" s="33"/>
      <c r="DT231" s="33"/>
      <c r="DU231" s="33"/>
      <c r="DV231" s="33"/>
      <c r="DW231" s="33"/>
      <c r="DX231" s="33"/>
      <c r="DY231" s="33"/>
      <c r="DZ231" s="33"/>
      <c r="EA231" s="33"/>
      <c r="EB231" s="33"/>
      <c r="EC231" s="33"/>
      <c r="ED231" s="33"/>
      <c r="EE231" s="33"/>
      <c r="EF231" s="33"/>
      <c r="EG231" s="33"/>
      <c r="EH231" s="33"/>
      <c r="EI231" s="33"/>
      <c r="EJ231" s="33"/>
      <c r="EK231" s="33"/>
      <c r="EL231" s="33"/>
      <c r="EM231" s="33"/>
      <c r="EN231" s="33"/>
      <c r="EO231" s="33"/>
      <c r="EP231" s="33"/>
      <c r="EQ231" s="33"/>
      <c r="ER231" s="33"/>
      <c r="ES231" s="33"/>
      <c r="ET231" s="33"/>
      <c r="EU231" s="33"/>
      <c r="EV231" s="33"/>
      <c r="EW231" s="33"/>
      <c r="EX231" s="33"/>
      <c r="EY231" s="33"/>
      <c r="EZ231" s="33"/>
      <c r="FA231" s="33"/>
      <c r="FB231" s="33"/>
      <c r="FC231" s="33"/>
      <c r="FD231" s="33"/>
      <c r="FE231" s="33"/>
      <c r="FF231" s="33"/>
      <c r="FG231" s="33"/>
      <c r="FH231" s="33"/>
      <c r="FI231" s="33"/>
      <c r="FJ231" s="33"/>
      <c r="FK231" s="33"/>
      <c r="FL231" s="33"/>
      <c r="FM231" s="33"/>
      <c r="FN231" s="33"/>
      <c r="FO231" s="33"/>
      <c r="FP231" s="33"/>
      <c r="FQ231" s="33"/>
      <c r="FR231" s="33"/>
      <c r="FS231" s="33"/>
      <c r="FT231" s="33"/>
      <c r="FU231" s="33"/>
      <c r="FV231" s="33"/>
      <c r="FW231" s="33"/>
      <c r="FX231" s="33"/>
      <c r="FY231" s="33"/>
      <c r="FZ231" s="33"/>
      <c r="GA231" s="33"/>
      <c r="GB231" s="33"/>
      <c r="GC231" s="33"/>
      <c r="GD231" s="33"/>
      <c r="GE231" s="33"/>
      <c r="GF231" s="33"/>
      <c r="GG231" s="33"/>
      <c r="GH231" s="33"/>
      <c r="GI231" s="33"/>
      <c r="GJ231" s="33"/>
      <c r="GK231" s="33"/>
      <c r="GL231" s="33"/>
      <c r="GM231" s="33"/>
      <c r="GN231" s="33"/>
      <c r="GO231" s="33"/>
      <c r="GP231" s="33"/>
      <c r="GQ231" s="33"/>
      <c r="GR231" s="33"/>
      <c r="GS231" s="33"/>
      <c r="GT231" s="33"/>
      <c r="GU231" s="33"/>
      <c r="GV231" s="33"/>
      <c r="GW231" s="33"/>
      <c r="GX231" s="33"/>
      <c r="GY231" s="33"/>
      <c r="GZ231" s="33"/>
      <c r="HA231" s="33"/>
      <c r="HB231" s="33"/>
      <c r="HC231" s="33"/>
      <c r="HD231" s="33"/>
      <c r="HE231" s="33"/>
      <c r="HF231" s="33"/>
      <c r="HG231" s="33"/>
      <c r="HH231" s="33"/>
      <c r="HI231" s="33"/>
      <c r="HJ231" s="33"/>
      <c r="HK231" s="33"/>
      <c r="HL231" s="33"/>
      <c r="HM231" s="33"/>
      <c r="HN231" s="33"/>
      <c r="HO231" s="33"/>
      <c r="HP231" s="33"/>
      <c r="HQ231" s="33"/>
      <c r="HR231" s="33"/>
      <c r="HS231" s="33"/>
      <c r="HT231" s="33"/>
      <c r="HU231" s="33"/>
      <c r="HV231" s="33"/>
      <c r="HW231" s="33"/>
      <c r="HX231" s="33"/>
      <c r="HY231" s="33"/>
      <c r="HZ231" s="33"/>
      <c r="IA231" s="33"/>
      <c r="IB231" s="33"/>
      <c r="IC231" s="33"/>
      <c r="ID231" s="33"/>
      <c r="IE231" s="33"/>
      <c r="IF231" s="33"/>
      <c r="IG231" s="33"/>
      <c r="IH231" s="33"/>
      <c r="II231" s="33"/>
      <c r="IJ231" s="33"/>
      <c r="IK231" s="33"/>
      <c r="IL231" s="33"/>
      <c r="IM231" s="33"/>
      <c r="IN231" s="33"/>
      <c r="IO231" s="33"/>
      <c r="IP231" s="33"/>
      <c r="IQ231" s="33"/>
      <c r="IR231" s="33"/>
      <c r="IS231" s="33"/>
      <c r="IT231" s="33"/>
      <c r="IU231" s="33"/>
      <c r="IV231" s="33"/>
      <c r="IW231" s="33"/>
    </row>
    <row r="232" spans="1:258" s="40" customFormat="1" ht="79.5" customHeight="1">
      <c r="A232" s="41">
        <v>1</v>
      </c>
      <c r="B232" s="34" t="s">
        <v>375</v>
      </c>
      <c r="C232" s="36" t="s">
        <v>24</v>
      </c>
      <c r="D232" s="36" t="s">
        <v>376</v>
      </c>
      <c r="E232" s="42"/>
      <c r="F232" s="42"/>
      <c r="G232" s="34"/>
      <c r="H232" s="42"/>
      <c r="I232" s="318">
        <v>123000</v>
      </c>
      <c r="J232" s="318">
        <v>123000</v>
      </c>
      <c r="K232" s="318"/>
      <c r="L232" s="318"/>
      <c r="M232" s="318">
        <v>123000</v>
      </c>
      <c r="N232" s="318"/>
      <c r="O232" s="318"/>
      <c r="P232" s="36"/>
      <c r="Q232" s="36" t="s">
        <v>377</v>
      </c>
      <c r="R232" s="338"/>
      <c r="U232" s="42"/>
      <c r="W232" s="43">
        <f t="shared" si="2"/>
        <v>0</v>
      </c>
    </row>
    <row r="233" spans="1:258" s="40" customFormat="1" ht="92.25" customHeight="1">
      <c r="A233" s="41">
        <v>2</v>
      </c>
      <c r="B233" s="34" t="s">
        <v>745</v>
      </c>
      <c r="C233" s="354" t="s">
        <v>24</v>
      </c>
      <c r="D233" s="358"/>
      <c r="E233" s="342"/>
      <c r="F233" s="342"/>
      <c r="G233" s="356"/>
      <c r="H233" s="342"/>
      <c r="I233" s="318">
        <v>600000</v>
      </c>
      <c r="J233" s="318">
        <v>600000</v>
      </c>
      <c r="K233" s="355"/>
      <c r="L233" s="355"/>
      <c r="M233" s="318">
        <v>600000</v>
      </c>
      <c r="N233" s="355"/>
      <c r="O233" s="355"/>
      <c r="P233" s="358"/>
      <c r="Q233" s="358" t="s">
        <v>746</v>
      </c>
      <c r="R233" s="54"/>
      <c r="U233" s="42"/>
      <c r="W233" s="43">
        <f t="shared" ref="W233:W247" si="5">J233-M233</f>
        <v>0</v>
      </c>
    </row>
    <row r="234" spans="1:258" s="40" customFormat="1" ht="63.75" customHeight="1">
      <c r="A234" s="41">
        <v>3</v>
      </c>
      <c r="B234" s="82" t="s">
        <v>390</v>
      </c>
      <c r="C234" s="36" t="s">
        <v>23</v>
      </c>
      <c r="D234" s="36" t="s">
        <v>349</v>
      </c>
      <c r="E234" s="36"/>
      <c r="F234" s="36"/>
      <c r="G234" s="36" t="s">
        <v>394</v>
      </c>
      <c r="H234" s="351"/>
      <c r="I234" s="340">
        <v>11556000</v>
      </c>
      <c r="J234" s="340">
        <v>8089000</v>
      </c>
      <c r="K234" s="318"/>
      <c r="L234" s="318"/>
      <c r="M234" s="340">
        <v>8089000</v>
      </c>
      <c r="N234" s="318"/>
      <c r="O234" s="318"/>
      <c r="P234" s="36"/>
      <c r="Q234" s="36" t="s">
        <v>396</v>
      </c>
      <c r="R234" s="338"/>
      <c r="U234" s="42"/>
      <c r="V234" s="40">
        <v>40</v>
      </c>
      <c r="W234" s="43">
        <f t="shared" si="5"/>
        <v>0</v>
      </c>
    </row>
    <row r="235" spans="1:258" ht="36" customHeight="1">
      <c r="A235" s="41">
        <v>4</v>
      </c>
      <c r="B235" s="82" t="s">
        <v>2450</v>
      </c>
      <c r="C235" s="36"/>
      <c r="D235" s="36"/>
      <c r="E235" s="36"/>
      <c r="F235" s="36"/>
      <c r="G235" s="36" t="s">
        <v>2451</v>
      </c>
      <c r="H235" s="351"/>
      <c r="I235" s="340">
        <v>400000</v>
      </c>
      <c r="J235" s="340">
        <v>400000</v>
      </c>
      <c r="K235" s="318"/>
      <c r="L235" s="318"/>
      <c r="M235" s="340">
        <v>400000</v>
      </c>
      <c r="N235" s="318"/>
      <c r="O235" s="318"/>
      <c r="P235" s="36"/>
      <c r="Q235" s="36"/>
      <c r="R235" s="338"/>
      <c r="S235" s="40"/>
      <c r="T235" s="40"/>
      <c r="U235" s="42"/>
      <c r="V235" s="40"/>
      <c r="W235" s="43">
        <f t="shared" si="5"/>
        <v>0</v>
      </c>
      <c r="X235" s="40"/>
      <c r="Y235" s="40"/>
      <c r="Z235" s="40"/>
      <c r="AA235" s="40"/>
      <c r="AB235" s="40"/>
      <c r="AC235" s="40"/>
      <c r="AD235" s="40"/>
      <c r="AE235" s="40"/>
      <c r="AF235" s="40"/>
      <c r="AG235" s="40"/>
      <c r="AH235" s="40"/>
      <c r="AI235" s="40"/>
      <c r="AJ235" s="40"/>
      <c r="AK235" s="40"/>
      <c r="AL235" s="40"/>
      <c r="AM235" s="40"/>
      <c r="AN235" s="40"/>
      <c r="AO235" s="40"/>
      <c r="AP235" s="40"/>
      <c r="AQ235" s="40"/>
      <c r="AR235" s="40"/>
      <c r="AS235" s="40"/>
      <c r="AT235" s="40"/>
      <c r="AU235" s="40"/>
      <c r="AV235" s="40"/>
      <c r="AW235" s="40"/>
      <c r="AX235" s="40"/>
      <c r="AY235" s="40"/>
      <c r="AZ235" s="40"/>
      <c r="BA235" s="40"/>
      <c r="BB235" s="40"/>
      <c r="BC235" s="40"/>
      <c r="BD235" s="40"/>
      <c r="BE235" s="40"/>
      <c r="BF235" s="40"/>
      <c r="BG235" s="40"/>
      <c r="BH235" s="40"/>
      <c r="BI235" s="40"/>
      <c r="BJ235" s="40"/>
      <c r="BK235" s="40"/>
      <c r="BL235" s="40"/>
      <c r="BM235" s="40"/>
      <c r="BN235" s="40"/>
      <c r="BO235" s="40"/>
      <c r="BP235" s="40"/>
      <c r="BQ235" s="40"/>
      <c r="BR235" s="40"/>
      <c r="BS235" s="40"/>
      <c r="BT235" s="40"/>
      <c r="BU235" s="40"/>
      <c r="BV235" s="40"/>
      <c r="BW235" s="40"/>
      <c r="BX235" s="40"/>
      <c r="BY235" s="40"/>
      <c r="BZ235" s="40"/>
      <c r="CA235" s="40"/>
      <c r="CB235" s="40"/>
      <c r="CC235" s="40"/>
      <c r="CD235" s="40"/>
      <c r="CE235" s="40"/>
      <c r="CF235" s="40"/>
      <c r="CG235" s="40"/>
      <c r="CH235" s="40"/>
      <c r="CI235" s="40"/>
      <c r="CJ235" s="40"/>
      <c r="CK235" s="40"/>
      <c r="CL235" s="40"/>
      <c r="CM235" s="40"/>
      <c r="CN235" s="40"/>
      <c r="CO235" s="40"/>
      <c r="CP235" s="40"/>
      <c r="CQ235" s="40"/>
      <c r="CR235" s="40"/>
      <c r="CS235" s="40"/>
      <c r="CT235" s="40"/>
      <c r="CU235" s="40"/>
      <c r="CV235" s="40"/>
      <c r="CW235" s="40"/>
      <c r="CX235" s="40"/>
      <c r="CY235" s="40"/>
      <c r="CZ235" s="40"/>
      <c r="DA235" s="40"/>
      <c r="DB235" s="40"/>
      <c r="DC235" s="40"/>
      <c r="DD235" s="40"/>
      <c r="DE235" s="40"/>
      <c r="DF235" s="40"/>
      <c r="DG235" s="40"/>
      <c r="DH235" s="40"/>
      <c r="DI235" s="40"/>
      <c r="DJ235" s="40"/>
      <c r="DK235" s="40"/>
      <c r="DL235" s="40"/>
      <c r="DM235" s="40"/>
      <c r="DN235" s="40"/>
      <c r="DO235" s="40"/>
      <c r="DP235" s="40"/>
      <c r="DQ235" s="40"/>
      <c r="DR235" s="40"/>
      <c r="DS235" s="40"/>
      <c r="DT235" s="40"/>
      <c r="DU235" s="40"/>
      <c r="DV235" s="40"/>
      <c r="DW235" s="40"/>
      <c r="DX235" s="40"/>
      <c r="DY235" s="40"/>
      <c r="DZ235" s="40"/>
      <c r="EA235" s="40"/>
      <c r="EB235" s="40"/>
      <c r="EC235" s="40"/>
      <c r="ED235" s="40"/>
      <c r="EE235" s="40"/>
      <c r="EF235" s="40"/>
      <c r="EG235" s="40"/>
      <c r="EH235" s="40"/>
      <c r="EI235" s="40"/>
      <c r="EJ235" s="40"/>
      <c r="EK235" s="40"/>
      <c r="EL235" s="40"/>
      <c r="EM235" s="40"/>
      <c r="EN235" s="40"/>
      <c r="EO235" s="40"/>
      <c r="EP235" s="40"/>
      <c r="EQ235" s="40"/>
      <c r="ER235" s="40"/>
      <c r="ES235" s="40"/>
      <c r="ET235" s="40"/>
      <c r="EU235" s="40"/>
      <c r="EV235" s="40"/>
      <c r="EW235" s="40"/>
      <c r="EX235" s="40"/>
      <c r="EY235" s="40"/>
      <c r="EZ235" s="40"/>
      <c r="FA235" s="40"/>
      <c r="FB235" s="40"/>
      <c r="FC235" s="40"/>
      <c r="FD235" s="40"/>
      <c r="FE235" s="40"/>
      <c r="FF235" s="40"/>
      <c r="FG235" s="40"/>
      <c r="FH235" s="40"/>
      <c r="FI235" s="40"/>
      <c r="FJ235" s="40"/>
      <c r="FK235" s="40"/>
      <c r="FL235" s="40"/>
      <c r="FM235" s="40"/>
      <c r="FN235" s="40"/>
      <c r="FO235" s="40"/>
      <c r="FP235" s="40"/>
      <c r="FQ235" s="40"/>
      <c r="FR235" s="40"/>
      <c r="FS235" s="40"/>
      <c r="FT235" s="40"/>
      <c r="FU235" s="40"/>
      <c r="FV235" s="40"/>
      <c r="FW235" s="40"/>
      <c r="FX235" s="40"/>
      <c r="FY235" s="40"/>
      <c r="FZ235" s="40"/>
      <c r="GA235" s="40"/>
      <c r="GB235" s="40"/>
      <c r="GC235" s="40"/>
      <c r="GD235" s="40"/>
      <c r="GE235" s="40"/>
      <c r="GF235" s="40"/>
      <c r="GG235" s="40"/>
      <c r="GH235" s="40"/>
      <c r="GI235" s="40"/>
      <c r="GJ235" s="40"/>
      <c r="GK235" s="40"/>
      <c r="GL235" s="40"/>
      <c r="GM235" s="40"/>
      <c r="GN235" s="40"/>
      <c r="GO235" s="40"/>
      <c r="GP235" s="40"/>
      <c r="GQ235" s="40"/>
      <c r="GR235" s="40"/>
      <c r="GS235" s="40"/>
      <c r="GT235" s="40"/>
      <c r="GU235" s="40"/>
      <c r="GV235" s="40"/>
      <c r="GW235" s="40"/>
      <c r="GX235" s="40"/>
      <c r="GY235" s="40"/>
      <c r="GZ235" s="40"/>
      <c r="HA235" s="40"/>
      <c r="HB235" s="40"/>
      <c r="HC235" s="40"/>
      <c r="HD235" s="40"/>
      <c r="HE235" s="40"/>
      <c r="HF235" s="40"/>
      <c r="HG235" s="40"/>
      <c r="HH235" s="40"/>
      <c r="HI235" s="40"/>
      <c r="HJ235" s="40"/>
      <c r="HK235" s="40"/>
      <c r="HL235" s="40"/>
      <c r="HM235" s="40"/>
      <c r="HN235" s="40"/>
      <c r="HO235" s="40"/>
      <c r="HP235" s="40"/>
      <c r="HQ235" s="40"/>
      <c r="HR235" s="40"/>
      <c r="HS235" s="40"/>
      <c r="HT235" s="40"/>
      <c r="HU235" s="40"/>
      <c r="HV235" s="40"/>
      <c r="HW235" s="40"/>
      <c r="HX235" s="40"/>
      <c r="HY235" s="40"/>
      <c r="HZ235" s="40"/>
      <c r="IA235" s="40"/>
      <c r="IB235" s="40"/>
      <c r="IC235" s="40"/>
      <c r="ID235" s="40"/>
      <c r="IE235" s="40"/>
      <c r="IF235" s="40"/>
      <c r="IG235" s="40"/>
      <c r="IH235" s="40"/>
      <c r="II235" s="40"/>
      <c r="IJ235" s="40"/>
      <c r="IK235" s="40"/>
      <c r="IL235" s="40"/>
      <c r="IM235" s="40"/>
      <c r="IN235" s="40"/>
      <c r="IO235" s="40"/>
      <c r="IP235" s="40"/>
      <c r="IQ235" s="40"/>
      <c r="IR235" s="40"/>
      <c r="IS235" s="40"/>
      <c r="IT235" s="40"/>
      <c r="IU235" s="40"/>
      <c r="IV235" s="40"/>
      <c r="IW235" s="40"/>
    </row>
    <row r="236" spans="1:258" s="40" customFormat="1" ht="39.75" customHeight="1">
      <c r="A236" s="41">
        <v>5</v>
      </c>
      <c r="B236" s="34" t="s">
        <v>308</v>
      </c>
      <c r="C236" s="36" t="s">
        <v>24</v>
      </c>
      <c r="D236" s="36"/>
      <c r="E236" s="42"/>
      <c r="F236" s="42"/>
      <c r="G236" s="34"/>
      <c r="H236" s="42"/>
      <c r="I236" s="318">
        <v>525000</v>
      </c>
      <c r="J236" s="318">
        <v>525000</v>
      </c>
      <c r="K236" s="318"/>
      <c r="L236" s="318"/>
      <c r="M236" s="318">
        <v>525000</v>
      </c>
      <c r="N236" s="318"/>
      <c r="O236" s="318"/>
      <c r="P236" s="36"/>
      <c r="Q236" s="36" t="s">
        <v>309</v>
      </c>
      <c r="R236" s="338"/>
      <c r="U236" s="42"/>
      <c r="W236" s="43">
        <f t="shared" si="5"/>
        <v>0</v>
      </c>
    </row>
    <row r="237" spans="1:258" ht="110.25" customHeight="1">
      <c r="A237" s="41">
        <v>6</v>
      </c>
      <c r="B237" s="80" t="s">
        <v>2418</v>
      </c>
      <c r="C237" s="36" t="s">
        <v>24</v>
      </c>
      <c r="D237" s="36" t="s">
        <v>642</v>
      </c>
      <c r="E237" s="36"/>
      <c r="F237" s="36"/>
      <c r="G237" s="36" t="s">
        <v>666</v>
      </c>
      <c r="H237" s="351"/>
      <c r="I237" s="340">
        <v>100000</v>
      </c>
      <c r="J237" s="340">
        <v>100000</v>
      </c>
      <c r="K237" s="318"/>
      <c r="L237" s="318"/>
      <c r="M237" s="340">
        <v>100000</v>
      </c>
      <c r="N237" s="318"/>
      <c r="O237" s="318"/>
      <c r="P237" s="36"/>
      <c r="Q237" s="36"/>
      <c r="R237" s="338"/>
      <c r="W237" s="43">
        <f t="shared" si="5"/>
        <v>0</v>
      </c>
      <c r="IX237" s="40"/>
    </row>
    <row r="238" spans="1:258" ht="40.5" customHeight="1">
      <c r="A238" s="41">
        <v>7</v>
      </c>
      <c r="B238" s="82" t="s">
        <v>461</v>
      </c>
      <c r="C238" s="36" t="s">
        <v>24</v>
      </c>
      <c r="D238" s="36" t="s">
        <v>185</v>
      </c>
      <c r="E238" s="36"/>
      <c r="F238" s="36"/>
      <c r="G238" s="36"/>
      <c r="H238" s="351"/>
      <c r="I238" s="340">
        <v>650000</v>
      </c>
      <c r="J238" s="340">
        <v>650000</v>
      </c>
      <c r="K238" s="318"/>
      <c r="L238" s="318"/>
      <c r="M238" s="340">
        <v>650000</v>
      </c>
      <c r="N238" s="318"/>
      <c r="O238" s="318"/>
      <c r="P238" s="36"/>
      <c r="Q238" s="36" t="s">
        <v>454</v>
      </c>
      <c r="R238" s="338"/>
      <c r="S238" s="40"/>
      <c r="T238" s="40"/>
      <c r="U238" s="42"/>
      <c r="V238" s="40"/>
      <c r="W238" s="43">
        <f t="shared" si="5"/>
        <v>0</v>
      </c>
      <c r="X238" s="40"/>
      <c r="Y238" s="40"/>
      <c r="Z238" s="40"/>
      <c r="AA238" s="40"/>
      <c r="AB238" s="40"/>
      <c r="AC238" s="40"/>
      <c r="AD238" s="40"/>
      <c r="AE238" s="40"/>
      <c r="AF238" s="40"/>
      <c r="AG238" s="40"/>
      <c r="AH238" s="40"/>
      <c r="AI238" s="40"/>
      <c r="AJ238" s="40"/>
      <c r="AK238" s="40"/>
      <c r="AL238" s="40"/>
      <c r="AM238" s="40"/>
      <c r="AN238" s="40"/>
      <c r="AO238" s="40"/>
      <c r="AP238" s="40"/>
      <c r="AQ238" s="40"/>
      <c r="AR238" s="40"/>
      <c r="AS238" s="40"/>
      <c r="AT238" s="40"/>
      <c r="AU238" s="40"/>
      <c r="AV238" s="40"/>
      <c r="AW238" s="40"/>
      <c r="AX238" s="40"/>
      <c r="AY238" s="40"/>
      <c r="AZ238" s="40"/>
      <c r="BA238" s="40"/>
      <c r="BB238" s="40"/>
      <c r="BC238" s="40"/>
      <c r="BD238" s="40"/>
      <c r="BE238" s="40"/>
      <c r="BF238" s="40"/>
      <c r="BG238" s="40"/>
      <c r="BH238" s="40"/>
      <c r="BI238" s="40"/>
      <c r="BJ238" s="40"/>
      <c r="BK238" s="40"/>
      <c r="BL238" s="40"/>
      <c r="BM238" s="40"/>
      <c r="BN238" s="40"/>
      <c r="BO238" s="40"/>
      <c r="BP238" s="40"/>
      <c r="BQ238" s="40"/>
      <c r="BR238" s="40"/>
      <c r="BS238" s="40"/>
      <c r="BT238" s="40"/>
      <c r="BU238" s="40"/>
      <c r="BV238" s="40"/>
      <c r="BW238" s="40"/>
      <c r="BX238" s="40"/>
      <c r="BY238" s="40"/>
      <c r="BZ238" s="40"/>
      <c r="CA238" s="40"/>
      <c r="CB238" s="40"/>
      <c r="CC238" s="40"/>
      <c r="CD238" s="40"/>
      <c r="CE238" s="40"/>
      <c r="CF238" s="40"/>
      <c r="CG238" s="40"/>
      <c r="CH238" s="40"/>
      <c r="CI238" s="40"/>
      <c r="CJ238" s="40"/>
      <c r="CK238" s="40"/>
      <c r="CL238" s="40"/>
      <c r="CM238" s="40"/>
      <c r="CN238" s="40"/>
      <c r="CO238" s="40"/>
      <c r="CP238" s="40"/>
      <c r="CQ238" s="40"/>
      <c r="CR238" s="40"/>
      <c r="CS238" s="40"/>
      <c r="CT238" s="40"/>
      <c r="CU238" s="40"/>
      <c r="CV238" s="40"/>
      <c r="CW238" s="40"/>
      <c r="CX238" s="40"/>
      <c r="CY238" s="40"/>
      <c r="CZ238" s="40"/>
      <c r="DA238" s="40"/>
      <c r="DB238" s="40"/>
      <c r="DC238" s="40"/>
      <c r="DD238" s="40"/>
      <c r="DE238" s="40"/>
      <c r="DF238" s="40"/>
      <c r="DG238" s="40"/>
      <c r="DH238" s="40"/>
      <c r="DI238" s="40"/>
      <c r="DJ238" s="40"/>
      <c r="DK238" s="40"/>
      <c r="DL238" s="40"/>
      <c r="DM238" s="40"/>
      <c r="DN238" s="40"/>
      <c r="DO238" s="40"/>
      <c r="DP238" s="40"/>
      <c r="DQ238" s="40"/>
      <c r="DR238" s="40"/>
      <c r="DS238" s="40"/>
      <c r="DT238" s="40"/>
      <c r="DU238" s="40"/>
      <c r="DV238" s="40"/>
      <c r="DW238" s="40"/>
      <c r="DX238" s="40"/>
      <c r="DY238" s="40"/>
      <c r="DZ238" s="40"/>
      <c r="EA238" s="40"/>
      <c r="EB238" s="40"/>
      <c r="EC238" s="40"/>
      <c r="ED238" s="40"/>
      <c r="EE238" s="40"/>
      <c r="EF238" s="40"/>
      <c r="EG238" s="40"/>
      <c r="EH238" s="40"/>
      <c r="EI238" s="40"/>
      <c r="EJ238" s="40"/>
      <c r="EK238" s="40"/>
      <c r="EL238" s="40"/>
      <c r="EM238" s="40"/>
      <c r="EN238" s="40"/>
      <c r="EO238" s="40"/>
      <c r="EP238" s="40"/>
      <c r="EQ238" s="40"/>
      <c r="ER238" s="40"/>
      <c r="ES238" s="40"/>
      <c r="ET238" s="40"/>
      <c r="EU238" s="40"/>
      <c r="EV238" s="40"/>
      <c r="EW238" s="40"/>
      <c r="EX238" s="40"/>
      <c r="EY238" s="40"/>
      <c r="EZ238" s="40"/>
      <c r="FA238" s="40"/>
      <c r="FB238" s="40"/>
      <c r="FC238" s="40"/>
      <c r="FD238" s="40"/>
      <c r="FE238" s="40"/>
      <c r="FF238" s="40"/>
      <c r="FG238" s="40"/>
      <c r="FH238" s="40"/>
      <c r="FI238" s="40"/>
      <c r="FJ238" s="40"/>
      <c r="FK238" s="40"/>
      <c r="FL238" s="40"/>
      <c r="FM238" s="40"/>
      <c r="FN238" s="40"/>
      <c r="FO238" s="40"/>
      <c r="FP238" s="40"/>
      <c r="FQ238" s="40"/>
      <c r="FR238" s="40"/>
      <c r="FS238" s="40"/>
      <c r="FT238" s="40"/>
      <c r="FU238" s="40"/>
      <c r="FV238" s="40"/>
      <c r="FW238" s="40"/>
      <c r="FX238" s="40"/>
      <c r="FY238" s="40"/>
      <c r="FZ238" s="40"/>
      <c r="GA238" s="40"/>
      <c r="GB238" s="40"/>
      <c r="GC238" s="40"/>
      <c r="GD238" s="40"/>
      <c r="GE238" s="40"/>
      <c r="GF238" s="40"/>
      <c r="GG238" s="40"/>
      <c r="GH238" s="40"/>
      <c r="GI238" s="40"/>
      <c r="GJ238" s="40"/>
      <c r="GK238" s="40"/>
      <c r="GL238" s="40"/>
      <c r="GM238" s="40"/>
      <c r="GN238" s="40"/>
      <c r="GO238" s="40"/>
      <c r="GP238" s="40"/>
      <c r="GQ238" s="40"/>
      <c r="GR238" s="40"/>
      <c r="GS238" s="40"/>
      <c r="GT238" s="40"/>
      <c r="GU238" s="40"/>
      <c r="GV238" s="40"/>
      <c r="GW238" s="40"/>
      <c r="GX238" s="40"/>
      <c r="GY238" s="40"/>
      <c r="GZ238" s="40"/>
      <c r="HA238" s="40"/>
      <c r="HB238" s="40"/>
      <c r="HC238" s="40"/>
      <c r="HD238" s="40"/>
      <c r="HE238" s="40"/>
      <c r="HF238" s="40"/>
      <c r="HG238" s="40"/>
      <c r="HH238" s="40"/>
      <c r="HI238" s="40"/>
      <c r="HJ238" s="40"/>
      <c r="HK238" s="40"/>
      <c r="HL238" s="40"/>
      <c r="HM238" s="40"/>
      <c r="HN238" s="40"/>
      <c r="HO238" s="40"/>
      <c r="HP238" s="40"/>
      <c r="HQ238" s="40"/>
      <c r="HR238" s="40"/>
      <c r="HS238" s="40"/>
      <c r="HT238" s="40"/>
      <c r="HU238" s="40"/>
      <c r="HV238" s="40"/>
      <c r="HW238" s="40"/>
      <c r="HX238" s="40"/>
      <c r="HY238" s="40"/>
      <c r="HZ238" s="40"/>
      <c r="IA238" s="40"/>
      <c r="IB238" s="40"/>
      <c r="IC238" s="40"/>
      <c r="ID238" s="40"/>
      <c r="IE238" s="40"/>
      <c r="IF238" s="40"/>
      <c r="IG238" s="40"/>
      <c r="IH238" s="40"/>
      <c r="II238" s="40"/>
      <c r="IJ238" s="40"/>
      <c r="IK238" s="40"/>
      <c r="IL238" s="40"/>
      <c r="IM238" s="40"/>
      <c r="IN238" s="40"/>
      <c r="IO238" s="40"/>
      <c r="IP238" s="40"/>
      <c r="IQ238" s="40"/>
      <c r="IR238" s="40"/>
      <c r="IS238" s="40"/>
      <c r="IT238" s="40"/>
      <c r="IU238" s="40"/>
      <c r="IV238" s="40"/>
      <c r="IW238" s="40"/>
      <c r="IX238" s="40"/>
    </row>
    <row r="239" spans="1:258" ht="57" customHeight="1">
      <c r="A239" s="41">
        <v>8</v>
      </c>
      <c r="B239" s="34" t="s">
        <v>460</v>
      </c>
      <c r="C239" s="36" t="s">
        <v>24</v>
      </c>
      <c r="D239" s="36" t="s">
        <v>185</v>
      </c>
      <c r="E239" s="42"/>
      <c r="F239" s="42"/>
      <c r="G239" s="34"/>
      <c r="H239" s="42"/>
      <c r="I239" s="318">
        <v>1000000</v>
      </c>
      <c r="J239" s="318">
        <v>1000000</v>
      </c>
      <c r="K239" s="318"/>
      <c r="L239" s="318"/>
      <c r="M239" s="318">
        <v>1000000</v>
      </c>
      <c r="N239" s="318"/>
      <c r="O239" s="318"/>
      <c r="P239" s="36"/>
      <c r="Q239" s="36" t="s">
        <v>454</v>
      </c>
      <c r="R239" s="338"/>
      <c r="S239" s="40"/>
      <c r="T239" s="40"/>
      <c r="U239" s="42"/>
      <c r="V239" s="40"/>
      <c r="W239" s="43">
        <f t="shared" si="5"/>
        <v>0</v>
      </c>
      <c r="X239" s="40"/>
      <c r="Y239" s="40"/>
      <c r="Z239" s="40"/>
      <c r="AA239" s="40"/>
      <c r="AB239" s="40"/>
      <c r="AC239" s="40"/>
      <c r="AD239" s="40"/>
      <c r="AE239" s="40"/>
      <c r="AF239" s="40"/>
      <c r="AG239" s="40"/>
      <c r="AH239" s="40"/>
      <c r="AI239" s="40"/>
      <c r="AJ239" s="40"/>
      <c r="AK239" s="40"/>
      <c r="AL239" s="40"/>
      <c r="AM239" s="40"/>
      <c r="AN239" s="40"/>
      <c r="AO239" s="40"/>
      <c r="AP239" s="40"/>
      <c r="AQ239" s="40"/>
      <c r="AR239" s="40"/>
      <c r="AS239" s="40"/>
      <c r="AT239" s="40"/>
      <c r="AU239" s="40"/>
      <c r="AV239" s="40"/>
      <c r="AW239" s="40"/>
      <c r="AX239" s="40"/>
      <c r="AY239" s="40"/>
      <c r="AZ239" s="40"/>
      <c r="BA239" s="40"/>
      <c r="BB239" s="40"/>
      <c r="BC239" s="40"/>
      <c r="BD239" s="40"/>
      <c r="BE239" s="40"/>
      <c r="BF239" s="40"/>
      <c r="BG239" s="40"/>
      <c r="BH239" s="40"/>
      <c r="BI239" s="40"/>
      <c r="BJ239" s="40"/>
      <c r="BK239" s="40"/>
      <c r="BL239" s="40"/>
      <c r="BM239" s="40"/>
      <c r="BN239" s="40"/>
      <c r="BO239" s="40"/>
      <c r="BP239" s="40"/>
      <c r="BQ239" s="40"/>
      <c r="BR239" s="40"/>
      <c r="BS239" s="40"/>
      <c r="BT239" s="40"/>
      <c r="BU239" s="40"/>
      <c r="BV239" s="40"/>
      <c r="BW239" s="40"/>
      <c r="BX239" s="40"/>
      <c r="BY239" s="40"/>
      <c r="BZ239" s="40"/>
      <c r="CA239" s="40"/>
      <c r="CB239" s="40"/>
      <c r="CC239" s="40"/>
      <c r="CD239" s="40"/>
      <c r="CE239" s="40"/>
      <c r="CF239" s="40"/>
      <c r="CG239" s="40"/>
      <c r="CH239" s="40"/>
      <c r="CI239" s="40"/>
      <c r="CJ239" s="40"/>
      <c r="CK239" s="40"/>
      <c r="CL239" s="40"/>
      <c r="CM239" s="40"/>
      <c r="CN239" s="40"/>
      <c r="CO239" s="40"/>
      <c r="CP239" s="40"/>
      <c r="CQ239" s="40"/>
      <c r="CR239" s="40"/>
      <c r="CS239" s="40"/>
      <c r="CT239" s="40"/>
      <c r="CU239" s="40"/>
      <c r="CV239" s="40"/>
      <c r="CW239" s="40"/>
      <c r="CX239" s="40"/>
      <c r="CY239" s="40"/>
      <c r="CZ239" s="40"/>
      <c r="DA239" s="40"/>
      <c r="DB239" s="40"/>
      <c r="DC239" s="40"/>
      <c r="DD239" s="40"/>
      <c r="DE239" s="40"/>
      <c r="DF239" s="40"/>
      <c r="DG239" s="40"/>
      <c r="DH239" s="40"/>
      <c r="DI239" s="40"/>
      <c r="DJ239" s="40"/>
      <c r="DK239" s="40"/>
      <c r="DL239" s="40"/>
      <c r="DM239" s="40"/>
      <c r="DN239" s="40"/>
      <c r="DO239" s="40"/>
      <c r="DP239" s="40"/>
      <c r="DQ239" s="40"/>
      <c r="DR239" s="40"/>
      <c r="DS239" s="40"/>
      <c r="DT239" s="40"/>
      <c r="DU239" s="40"/>
      <c r="DV239" s="40"/>
      <c r="DW239" s="40"/>
      <c r="DX239" s="40"/>
      <c r="DY239" s="40"/>
      <c r="DZ239" s="40"/>
      <c r="EA239" s="40"/>
      <c r="EB239" s="40"/>
      <c r="EC239" s="40"/>
      <c r="ED239" s="40"/>
      <c r="EE239" s="40"/>
      <c r="EF239" s="40"/>
      <c r="EG239" s="40"/>
      <c r="EH239" s="40"/>
      <c r="EI239" s="40"/>
      <c r="EJ239" s="40"/>
      <c r="EK239" s="40"/>
      <c r="EL239" s="40"/>
      <c r="EM239" s="40"/>
      <c r="EN239" s="40"/>
      <c r="EO239" s="40"/>
      <c r="EP239" s="40"/>
      <c r="EQ239" s="40"/>
      <c r="ER239" s="40"/>
      <c r="ES239" s="40"/>
      <c r="ET239" s="40"/>
      <c r="EU239" s="40"/>
      <c r="EV239" s="40"/>
      <c r="EW239" s="40"/>
      <c r="EX239" s="40"/>
      <c r="EY239" s="40"/>
      <c r="EZ239" s="40"/>
      <c r="FA239" s="40"/>
      <c r="FB239" s="40"/>
      <c r="FC239" s="40"/>
      <c r="FD239" s="40"/>
      <c r="FE239" s="40"/>
      <c r="FF239" s="40"/>
      <c r="FG239" s="40"/>
      <c r="FH239" s="40"/>
      <c r="FI239" s="40"/>
      <c r="FJ239" s="40"/>
      <c r="FK239" s="40"/>
      <c r="FL239" s="40"/>
      <c r="FM239" s="40"/>
      <c r="FN239" s="40"/>
      <c r="FO239" s="40"/>
      <c r="FP239" s="40"/>
      <c r="FQ239" s="40"/>
      <c r="FR239" s="40"/>
      <c r="FS239" s="40"/>
      <c r="FT239" s="40"/>
      <c r="FU239" s="40"/>
      <c r="FV239" s="40"/>
      <c r="FW239" s="40"/>
      <c r="FX239" s="40"/>
      <c r="FY239" s="40"/>
      <c r="FZ239" s="40"/>
      <c r="GA239" s="40"/>
      <c r="GB239" s="40"/>
      <c r="GC239" s="40"/>
      <c r="GD239" s="40"/>
      <c r="GE239" s="40"/>
      <c r="GF239" s="40"/>
      <c r="GG239" s="40"/>
      <c r="GH239" s="40"/>
      <c r="GI239" s="40"/>
      <c r="GJ239" s="40"/>
      <c r="GK239" s="40"/>
      <c r="GL239" s="40"/>
      <c r="GM239" s="40"/>
      <c r="GN239" s="40"/>
      <c r="GO239" s="40"/>
      <c r="GP239" s="40"/>
      <c r="GQ239" s="40"/>
      <c r="GR239" s="40"/>
      <c r="GS239" s="40"/>
      <c r="GT239" s="40"/>
      <c r="GU239" s="40"/>
      <c r="GV239" s="40"/>
      <c r="GW239" s="40"/>
      <c r="GX239" s="40"/>
      <c r="GY239" s="40"/>
      <c r="GZ239" s="40"/>
      <c r="HA239" s="40"/>
      <c r="HB239" s="40"/>
      <c r="HC239" s="40"/>
      <c r="HD239" s="40"/>
      <c r="HE239" s="40"/>
      <c r="HF239" s="40"/>
      <c r="HG239" s="40"/>
      <c r="HH239" s="40"/>
      <c r="HI239" s="40"/>
      <c r="HJ239" s="40"/>
      <c r="HK239" s="40"/>
      <c r="HL239" s="40"/>
      <c r="HM239" s="40"/>
      <c r="HN239" s="40"/>
      <c r="HO239" s="40"/>
      <c r="HP239" s="40"/>
      <c r="HQ239" s="40"/>
      <c r="HR239" s="40"/>
      <c r="HS239" s="40"/>
      <c r="HT239" s="40"/>
      <c r="HU239" s="40"/>
      <c r="HV239" s="40"/>
      <c r="HW239" s="40"/>
      <c r="HX239" s="40"/>
      <c r="HY239" s="40"/>
      <c r="HZ239" s="40"/>
      <c r="IA239" s="40"/>
      <c r="IB239" s="40"/>
      <c r="IC239" s="40"/>
      <c r="ID239" s="40"/>
      <c r="IE239" s="40"/>
      <c r="IF239" s="40"/>
      <c r="IG239" s="40"/>
      <c r="IH239" s="40"/>
      <c r="II239" s="40"/>
      <c r="IJ239" s="40"/>
      <c r="IK239" s="40"/>
      <c r="IL239" s="40"/>
      <c r="IM239" s="40"/>
      <c r="IN239" s="40"/>
      <c r="IO239" s="40"/>
      <c r="IP239" s="40"/>
      <c r="IQ239" s="40"/>
      <c r="IR239" s="40"/>
      <c r="IS239" s="40"/>
      <c r="IT239" s="40"/>
      <c r="IU239" s="40"/>
      <c r="IV239" s="40"/>
      <c r="IW239" s="40"/>
      <c r="IX239" s="40"/>
    </row>
    <row r="240" spans="1:258" ht="51.75" customHeight="1">
      <c r="A240" s="41">
        <v>9</v>
      </c>
      <c r="B240" s="34" t="s">
        <v>531</v>
      </c>
      <c r="C240" s="36" t="s">
        <v>24</v>
      </c>
      <c r="D240" s="36"/>
      <c r="E240" s="42"/>
      <c r="F240" s="42"/>
      <c r="G240" s="34" t="s">
        <v>532</v>
      </c>
      <c r="H240" s="42"/>
      <c r="I240" s="318">
        <v>400000</v>
      </c>
      <c r="J240" s="318">
        <v>400000</v>
      </c>
      <c r="K240" s="318"/>
      <c r="L240" s="318"/>
      <c r="M240" s="318">
        <v>400000</v>
      </c>
      <c r="N240" s="318"/>
      <c r="O240" s="318"/>
      <c r="P240" s="36"/>
      <c r="Q240" s="36" t="s">
        <v>528</v>
      </c>
      <c r="R240" s="338"/>
      <c r="S240" s="40"/>
      <c r="T240" s="40"/>
      <c r="U240" s="42"/>
      <c r="V240" s="40"/>
      <c r="W240" s="43">
        <f t="shared" si="5"/>
        <v>0</v>
      </c>
      <c r="X240" s="40"/>
      <c r="Y240" s="40"/>
      <c r="Z240" s="40"/>
      <c r="AA240" s="40"/>
      <c r="AB240" s="40"/>
      <c r="AC240" s="40"/>
      <c r="AD240" s="40"/>
      <c r="AE240" s="40"/>
      <c r="AF240" s="40"/>
      <c r="AG240" s="40"/>
      <c r="AH240" s="40"/>
      <c r="AI240" s="40"/>
      <c r="AJ240" s="40"/>
      <c r="AK240" s="40"/>
      <c r="AL240" s="40"/>
      <c r="AM240" s="40"/>
      <c r="AN240" s="40"/>
      <c r="AO240" s="40"/>
      <c r="AP240" s="40"/>
      <c r="AQ240" s="40"/>
      <c r="AR240" s="40"/>
      <c r="AS240" s="40"/>
      <c r="AT240" s="40"/>
      <c r="AU240" s="40"/>
      <c r="AV240" s="40"/>
      <c r="AW240" s="40"/>
      <c r="AX240" s="40"/>
      <c r="AY240" s="40"/>
      <c r="AZ240" s="40"/>
      <c r="BA240" s="40"/>
      <c r="BB240" s="40"/>
      <c r="BC240" s="40"/>
      <c r="BD240" s="40"/>
      <c r="BE240" s="40"/>
      <c r="BF240" s="40"/>
      <c r="BG240" s="40"/>
      <c r="BH240" s="40"/>
      <c r="BI240" s="40"/>
      <c r="BJ240" s="40"/>
      <c r="BK240" s="40"/>
      <c r="BL240" s="40"/>
      <c r="BM240" s="40"/>
      <c r="BN240" s="40"/>
      <c r="BO240" s="40"/>
      <c r="BP240" s="40"/>
      <c r="BQ240" s="40"/>
      <c r="BR240" s="40"/>
      <c r="BS240" s="40"/>
      <c r="BT240" s="40"/>
      <c r="BU240" s="40"/>
      <c r="BV240" s="40"/>
      <c r="BW240" s="40"/>
      <c r="BX240" s="40"/>
      <c r="BY240" s="40"/>
      <c r="BZ240" s="40"/>
      <c r="CA240" s="40"/>
      <c r="CB240" s="40"/>
      <c r="CC240" s="40"/>
      <c r="CD240" s="40"/>
      <c r="CE240" s="40"/>
      <c r="CF240" s="40"/>
      <c r="CG240" s="40"/>
      <c r="CH240" s="40"/>
      <c r="CI240" s="40"/>
      <c r="CJ240" s="40"/>
      <c r="CK240" s="40"/>
      <c r="CL240" s="40"/>
      <c r="CM240" s="40"/>
      <c r="CN240" s="40"/>
      <c r="CO240" s="40"/>
      <c r="CP240" s="40"/>
      <c r="CQ240" s="40"/>
      <c r="CR240" s="40"/>
      <c r="CS240" s="40"/>
      <c r="CT240" s="40"/>
      <c r="CU240" s="40"/>
      <c r="CV240" s="40"/>
      <c r="CW240" s="40"/>
      <c r="CX240" s="40"/>
      <c r="CY240" s="40"/>
      <c r="CZ240" s="40"/>
      <c r="DA240" s="40"/>
      <c r="DB240" s="40"/>
      <c r="DC240" s="40"/>
      <c r="DD240" s="40"/>
      <c r="DE240" s="40"/>
      <c r="DF240" s="40"/>
      <c r="DG240" s="40"/>
      <c r="DH240" s="40"/>
      <c r="DI240" s="40"/>
      <c r="DJ240" s="40"/>
      <c r="DK240" s="40"/>
      <c r="DL240" s="40"/>
      <c r="DM240" s="40"/>
      <c r="DN240" s="40"/>
      <c r="DO240" s="40"/>
      <c r="DP240" s="40"/>
      <c r="DQ240" s="40"/>
      <c r="DR240" s="40"/>
      <c r="DS240" s="40"/>
      <c r="DT240" s="40"/>
      <c r="DU240" s="40"/>
      <c r="DV240" s="40"/>
      <c r="DW240" s="40"/>
      <c r="DX240" s="40"/>
      <c r="DY240" s="40"/>
      <c r="DZ240" s="40"/>
      <c r="EA240" s="40"/>
      <c r="EB240" s="40"/>
      <c r="EC240" s="40"/>
      <c r="ED240" s="40"/>
      <c r="EE240" s="40"/>
      <c r="EF240" s="40"/>
      <c r="EG240" s="40"/>
      <c r="EH240" s="40"/>
      <c r="EI240" s="40"/>
      <c r="EJ240" s="40"/>
      <c r="EK240" s="40"/>
      <c r="EL240" s="40"/>
      <c r="EM240" s="40"/>
      <c r="EN240" s="40"/>
      <c r="EO240" s="40"/>
      <c r="EP240" s="40"/>
      <c r="EQ240" s="40"/>
      <c r="ER240" s="40"/>
      <c r="ES240" s="40"/>
      <c r="ET240" s="40"/>
      <c r="EU240" s="40"/>
      <c r="EV240" s="40"/>
      <c r="EW240" s="40"/>
      <c r="EX240" s="40"/>
      <c r="EY240" s="40"/>
      <c r="EZ240" s="40"/>
      <c r="FA240" s="40"/>
      <c r="FB240" s="40"/>
      <c r="FC240" s="40"/>
      <c r="FD240" s="40"/>
      <c r="FE240" s="40"/>
      <c r="FF240" s="40"/>
      <c r="FG240" s="40"/>
      <c r="FH240" s="40"/>
      <c r="FI240" s="40"/>
      <c r="FJ240" s="40"/>
      <c r="FK240" s="40"/>
      <c r="FL240" s="40"/>
      <c r="FM240" s="40"/>
      <c r="FN240" s="40"/>
      <c r="FO240" s="40"/>
      <c r="FP240" s="40"/>
      <c r="FQ240" s="40"/>
      <c r="FR240" s="40"/>
      <c r="FS240" s="40"/>
      <c r="FT240" s="40"/>
      <c r="FU240" s="40"/>
      <c r="FV240" s="40"/>
      <c r="FW240" s="40"/>
      <c r="FX240" s="40"/>
      <c r="FY240" s="40"/>
      <c r="FZ240" s="40"/>
      <c r="GA240" s="40"/>
      <c r="GB240" s="40"/>
      <c r="GC240" s="40"/>
      <c r="GD240" s="40"/>
      <c r="GE240" s="40"/>
      <c r="GF240" s="40"/>
      <c r="GG240" s="40"/>
      <c r="GH240" s="40"/>
      <c r="GI240" s="40"/>
      <c r="GJ240" s="40"/>
      <c r="GK240" s="40"/>
      <c r="GL240" s="40"/>
      <c r="GM240" s="40"/>
      <c r="GN240" s="40"/>
      <c r="GO240" s="40"/>
      <c r="GP240" s="40"/>
      <c r="GQ240" s="40"/>
      <c r="GR240" s="40"/>
      <c r="GS240" s="40"/>
      <c r="GT240" s="40"/>
      <c r="GU240" s="40"/>
      <c r="GV240" s="40"/>
      <c r="GW240" s="40"/>
      <c r="GX240" s="40"/>
      <c r="GY240" s="40"/>
      <c r="GZ240" s="40"/>
      <c r="HA240" s="40"/>
      <c r="HB240" s="40"/>
      <c r="HC240" s="40"/>
      <c r="HD240" s="40"/>
      <c r="HE240" s="40"/>
      <c r="HF240" s="40"/>
      <c r="HG240" s="40"/>
      <c r="HH240" s="40"/>
      <c r="HI240" s="40"/>
      <c r="HJ240" s="40"/>
      <c r="HK240" s="40"/>
      <c r="HL240" s="40"/>
      <c r="HM240" s="40"/>
      <c r="HN240" s="40"/>
      <c r="HO240" s="40"/>
      <c r="HP240" s="40"/>
      <c r="HQ240" s="40"/>
      <c r="HR240" s="40"/>
      <c r="HS240" s="40"/>
      <c r="HT240" s="40"/>
      <c r="HU240" s="40"/>
      <c r="HV240" s="40"/>
      <c r="HW240" s="40"/>
      <c r="HX240" s="40"/>
      <c r="HY240" s="40"/>
      <c r="HZ240" s="40"/>
      <c r="IA240" s="40"/>
      <c r="IB240" s="40"/>
      <c r="IC240" s="40"/>
      <c r="ID240" s="40"/>
      <c r="IE240" s="40"/>
      <c r="IF240" s="40"/>
      <c r="IG240" s="40"/>
      <c r="IH240" s="40"/>
      <c r="II240" s="40"/>
      <c r="IJ240" s="40"/>
      <c r="IK240" s="40"/>
      <c r="IL240" s="40"/>
      <c r="IM240" s="40"/>
      <c r="IN240" s="40"/>
      <c r="IO240" s="40"/>
      <c r="IP240" s="40"/>
      <c r="IQ240" s="40"/>
      <c r="IR240" s="40"/>
      <c r="IS240" s="40"/>
      <c r="IT240" s="40"/>
      <c r="IU240" s="40"/>
      <c r="IV240" s="40"/>
      <c r="IW240" s="40"/>
      <c r="IX240" s="40"/>
    </row>
    <row r="241" spans="1:258" ht="51.75" customHeight="1">
      <c r="A241" s="41">
        <v>10</v>
      </c>
      <c r="B241" s="34" t="s">
        <v>553</v>
      </c>
      <c r="C241" s="36" t="s">
        <v>24</v>
      </c>
      <c r="D241" s="36"/>
      <c r="E241" s="42"/>
      <c r="F241" s="42"/>
      <c r="G241" s="34"/>
      <c r="H241" s="42"/>
      <c r="I241" s="318">
        <v>500000</v>
      </c>
      <c r="J241" s="318">
        <v>500000</v>
      </c>
      <c r="K241" s="318"/>
      <c r="L241" s="318"/>
      <c r="M241" s="318">
        <v>500000</v>
      </c>
      <c r="N241" s="318"/>
      <c r="O241" s="318"/>
      <c r="P241" s="36"/>
      <c r="Q241" s="36" t="s">
        <v>538</v>
      </c>
      <c r="R241" s="338"/>
      <c r="S241" s="40" t="s">
        <v>704</v>
      </c>
      <c r="T241" s="40"/>
      <c r="U241" s="42"/>
      <c r="V241" s="40"/>
      <c r="W241" s="43">
        <f t="shared" si="5"/>
        <v>0</v>
      </c>
      <c r="X241" s="40"/>
      <c r="Y241" s="40"/>
      <c r="Z241" s="40"/>
      <c r="AA241" s="40"/>
      <c r="AB241" s="40"/>
      <c r="AC241" s="40"/>
      <c r="AD241" s="40"/>
      <c r="AE241" s="40"/>
      <c r="AF241" s="40"/>
      <c r="AG241" s="40"/>
      <c r="AH241" s="40"/>
      <c r="AI241" s="40"/>
      <c r="AJ241" s="40"/>
      <c r="AK241" s="40"/>
      <c r="AL241" s="40"/>
      <c r="AM241" s="40"/>
      <c r="AN241" s="40"/>
      <c r="AO241" s="40"/>
      <c r="AP241" s="40"/>
      <c r="AQ241" s="40"/>
      <c r="AR241" s="40"/>
      <c r="AS241" s="40"/>
      <c r="AT241" s="40"/>
      <c r="AU241" s="40"/>
      <c r="AV241" s="40"/>
      <c r="AW241" s="40"/>
      <c r="AX241" s="40"/>
      <c r="AY241" s="40"/>
      <c r="AZ241" s="40"/>
      <c r="BA241" s="40"/>
      <c r="BB241" s="40"/>
      <c r="BC241" s="40"/>
      <c r="BD241" s="40"/>
      <c r="BE241" s="40"/>
      <c r="BF241" s="40"/>
      <c r="BG241" s="40"/>
      <c r="BH241" s="40"/>
      <c r="BI241" s="40"/>
      <c r="BJ241" s="40"/>
      <c r="BK241" s="40"/>
      <c r="BL241" s="40"/>
      <c r="BM241" s="40"/>
      <c r="BN241" s="40"/>
      <c r="BO241" s="40"/>
      <c r="BP241" s="40"/>
      <c r="BQ241" s="40"/>
      <c r="BR241" s="40"/>
      <c r="BS241" s="40"/>
      <c r="BT241" s="40"/>
      <c r="BU241" s="40"/>
      <c r="BV241" s="40"/>
      <c r="BW241" s="40"/>
      <c r="BX241" s="40"/>
      <c r="BY241" s="40"/>
      <c r="BZ241" s="40"/>
      <c r="CA241" s="40"/>
      <c r="CB241" s="40"/>
      <c r="CC241" s="40"/>
      <c r="CD241" s="40"/>
      <c r="CE241" s="40"/>
      <c r="CF241" s="40"/>
      <c r="CG241" s="40"/>
      <c r="CH241" s="40"/>
      <c r="CI241" s="40"/>
      <c r="CJ241" s="40"/>
      <c r="CK241" s="40"/>
      <c r="CL241" s="40"/>
      <c r="CM241" s="40"/>
      <c r="CN241" s="40"/>
      <c r="CO241" s="40"/>
      <c r="CP241" s="40"/>
      <c r="CQ241" s="40"/>
      <c r="CR241" s="40"/>
      <c r="CS241" s="40"/>
      <c r="CT241" s="40"/>
      <c r="CU241" s="40"/>
      <c r="CV241" s="40"/>
      <c r="CW241" s="40"/>
      <c r="CX241" s="40"/>
      <c r="CY241" s="40"/>
      <c r="CZ241" s="40"/>
      <c r="DA241" s="40"/>
      <c r="DB241" s="40"/>
      <c r="DC241" s="40"/>
      <c r="DD241" s="40"/>
      <c r="DE241" s="40"/>
      <c r="DF241" s="40"/>
      <c r="DG241" s="40"/>
      <c r="DH241" s="40"/>
      <c r="DI241" s="40"/>
      <c r="DJ241" s="40"/>
      <c r="DK241" s="40"/>
      <c r="DL241" s="40"/>
      <c r="DM241" s="40"/>
      <c r="DN241" s="40"/>
      <c r="DO241" s="40"/>
      <c r="DP241" s="40"/>
      <c r="DQ241" s="40"/>
      <c r="DR241" s="40"/>
      <c r="DS241" s="40"/>
      <c r="DT241" s="40"/>
      <c r="DU241" s="40"/>
      <c r="DV241" s="40"/>
      <c r="DW241" s="40"/>
      <c r="DX241" s="40"/>
      <c r="DY241" s="40"/>
      <c r="DZ241" s="40"/>
      <c r="EA241" s="40"/>
      <c r="EB241" s="40"/>
      <c r="EC241" s="40"/>
      <c r="ED241" s="40"/>
      <c r="EE241" s="40"/>
      <c r="EF241" s="40"/>
      <c r="EG241" s="40"/>
      <c r="EH241" s="40"/>
      <c r="EI241" s="40"/>
      <c r="EJ241" s="40"/>
      <c r="EK241" s="40"/>
      <c r="EL241" s="40"/>
      <c r="EM241" s="40"/>
      <c r="EN241" s="40"/>
      <c r="EO241" s="40"/>
      <c r="EP241" s="40"/>
      <c r="EQ241" s="40"/>
      <c r="ER241" s="40"/>
      <c r="ES241" s="40"/>
      <c r="ET241" s="40"/>
      <c r="EU241" s="40"/>
      <c r="EV241" s="40"/>
      <c r="EW241" s="40"/>
      <c r="EX241" s="40"/>
      <c r="EY241" s="40"/>
      <c r="EZ241" s="40"/>
      <c r="FA241" s="40"/>
      <c r="FB241" s="40"/>
      <c r="FC241" s="40"/>
      <c r="FD241" s="40"/>
      <c r="FE241" s="40"/>
      <c r="FF241" s="40"/>
      <c r="FG241" s="40"/>
      <c r="FH241" s="40"/>
      <c r="FI241" s="40"/>
      <c r="FJ241" s="40"/>
      <c r="FK241" s="40"/>
      <c r="FL241" s="40"/>
      <c r="FM241" s="40"/>
      <c r="FN241" s="40"/>
      <c r="FO241" s="40"/>
      <c r="FP241" s="40"/>
      <c r="FQ241" s="40"/>
      <c r="FR241" s="40"/>
      <c r="FS241" s="40"/>
      <c r="FT241" s="40"/>
      <c r="FU241" s="40"/>
      <c r="FV241" s="40"/>
      <c r="FW241" s="40"/>
      <c r="FX241" s="40"/>
      <c r="FY241" s="40"/>
      <c r="FZ241" s="40"/>
      <c r="GA241" s="40"/>
      <c r="GB241" s="40"/>
      <c r="GC241" s="40"/>
      <c r="GD241" s="40"/>
      <c r="GE241" s="40"/>
      <c r="GF241" s="40"/>
      <c r="GG241" s="40"/>
      <c r="GH241" s="40"/>
      <c r="GI241" s="40"/>
      <c r="GJ241" s="40"/>
      <c r="GK241" s="40"/>
      <c r="GL241" s="40"/>
      <c r="GM241" s="40"/>
      <c r="GN241" s="40"/>
      <c r="GO241" s="40"/>
      <c r="GP241" s="40"/>
      <c r="GQ241" s="40"/>
      <c r="GR241" s="40"/>
      <c r="GS241" s="40"/>
      <c r="GT241" s="40"/>
      <c r="GU241" s="40"/>
      <c r="GV241" s="40"/>
      <c r="GW241" s="40"/>
      <c r="GX241" s="40"/>
      <c r="GY241" s="40"/>
      <c r="GZ241" s="40"/>
      <c r="HA241" s="40"/>
      <c r="HB241" s="40"/>
      <c r="HC241" s="40"/>
      <c r="HD241" s="40"/>
      <c r="HE241" s="40"/>
      <c r="HF241" s="40"/>
      <c r="HG241" s="40"/>
      <c r="HH241" s="40"/>
      <c r="HI241" s="40"/>
      <c r="HJ241" s="40"/>
      <c r="HK241" s="40"/>
      <c r="HL241" s="40"/>
      <c r="HM241" s="40"/>
      <c r="HN241" s="40"/>
      <c r="HO241" s="40"/>
      <c r="HP241" s="40"/>
      <c r="HQ241" s="40"/>
      <c r="HR241" s="40"/>
      <c r="HS241" s="40"/>
      <c r="HT241" s="40"/>
      <c r="HU241" s="40"/>
      <c r="HV241" s="40"/>
      <c r="HW241" s="40"/>
      <c r="HX241" s="40"/>
      <c r="HY241" s="40"/>
      <c r="HZ241" s="40"/>
      <c r="IA241" s="40"/>
      <c r="IB241" s="40"/>
      <c r="IC241" s="40"/>
      <c r="ID241" s="40"/>
      <c r="IE241" s="40"/>
      <c r="IF241" s="40"/>
      <c r="IG241" s="40"/>
      <c r="IH241" s="40"/>
      <c r="II241" s="40"/>
      <c r="IJ241" s="40"/>
      <c r="IK241" s="40"/>
      <c r="IL241" s="40"/>
      <c r="IM241" s="40"/>
      <c r="IN241" s="40"/>
      <c r="IO241" s="40"/>
      <c r="IP241" s="40"/>
      <c r="IQ241" s="40"/>
      <c r="IR241" s="40"/>
      <c r="IS241" s="40"/>
      <c r="IT241" s="40"/>
      <c r="IU241" s="40"/>
      <c r="IV241" s="40"/>
      <c r="IW241" s="40"/>
      <c r="IX241" s="40"/>
    </row>
    <row r="242" spans="1:258" ht="51.75" customHeight="1">
      <c r="A242" s="41">
        <v>11</v>
      </c>
      <c r="B242" s="34" t="s">
        <v>554</v>
      </c>
      <c r="C242" s="36" t="s">
        <v>24</v>
      </c>
      <c r="D242" s="36"/>
      <c r="E242" s="42"/>
      <c r="F242" s="42"/>
      <c r="G242" s="34"/>
      <c r="H242" s="42"/>
      <c r="I242" s="318">
        <v>350000</v>
      </c>
      <c r="J242" s="318">
        <v>350000</v>
      </c>
      <c r="K242" s="318"/>
      <c r="L242" s="318"/>
      <c r="M242" s="318">
        <v>350000</v>
      </c>
      <c r="N242" s="318"/>
      <c r="O242" s="318"/>
      <c r="P242" s="36"/>
      <c r="Q242" s="36" t="s">
        <v>538</v>
      </c>
      <c r="R242" s="338"/>
      <c r="S242" s="40" t="s">
        <v>582</v>
      </c>
      <c r="T242" s="40"/>
      <c r="U242" s="42"/>
      <c r="V242" s="40"/>
      <c r="W242" s="43">
        <f t="shared" si="5"/>
        <v>0</v>
      </c>
      <c r="X242" s="40"/>
      <c r="Y242" s="40"/>
      <c r="Z242" s="40"/>
      <c r="AA242" s="40"/>
      <c r="AB242" s="40"/>
      <c r="AC242" s="40"/>
      <c r="AD242" s="40"/>
      <c r="AE242" s="40"/>
      <c r="AF242" s="40"/>
      <c r="AG242" s="40"/>
      <c r="AH242" s="40"/>
      <c r="AI242" s="40"/>
      <c r="AJ242" s="40"/>
      <c r="AK242" s="40"/>
      <c r="AL242" s="40"/>
      <c r="AM242" s="40"/>
      <c r="AN242" s="40"/>
      <c r="AO242" s="40"/>
      <c r="AP242" s="40"/>
      <c r="AQ242" s="40"/>
      <c r="AR242" s="40"/>
      <c r="AS242" s="40"/>
      <c r="AT242" s="40"/>
      <c r="AU242" s="40"/>
      <c r="AV242" s="40"/>
      <c r="AW242" s="40"/>
      <c r="AX242" s="40"/>
      <c r="AY242" s="40"/>
      <c r="AZ242" s="40"/>
      <c r="BA242" s="40"/>
      <c r="BB242" s="40"/>
      <c r="BC242" s="40"/>
      <c r="BD242" s="40"/>
      <c r="BE242" s="40"/>
      <c r="BF242" s="40"/>
      <c r="BG242" s="40"/>
      <c r="BH242" s="40"/>
      <c r="BI242" s="40"/>
      <c r="BJ242" s="40"/>
      <c r="BK242" s="40"/>
      <c r="BL242" s="40"/>
      <c r="BM242" s="40"/>
      <c r="BN242" s="40"/>
      <c r="BO242" s="40"/>
      <c r="BP242" s="40"/>
      <c r="BQ242" s="40"/>
      <c r="BR242" s="40"/>
      <c r="BS242" s="40"/>
      <c r="BT242" s="40"/>
      <c r="BU242" s="40"/>
      <c r="BV242" s="40"/>
      <c r="BW242" s="40"/>
      <c r="BX242" s="40"/>
      <c r="BY242" s="40"/>
      <c r="BZ242" s="40"/>
      <c r="CA242" s="40"/>
      <c r="CB242" s="40"/>
      <c r="CC242" s="40"/>
      <c r="CD242" s="40"/>
      <c r="CE242" s="40"/>
      <c r="CF242" s="40"/>
      <c r="CG242" s="40"/>
      <c r="CH242" s="40"/>
      <c r="CI242" s="40"/>
      <c r="CJ242" s="40"/>
      <c r="CK242" s="40"/>
      <c r="CL242" s="40"/>
      <c r="CM242" s="40"/>
      <c r="CN242" s="40"/>
      <c r="CO242" s="40"/>
      <c r="CP242" s="40"/>
      <c r="CQ242" s="40"/>
      <c r="CR242" s="40"/>
      <c r="CS242" s="40"/>
      <c r="CT242" s="40"/>
      <c r="CU242" s="40"/>
      <c r="CV242" s="40"/>
      <c r="CW242" s="40"/>
      <c r="CX242" s="40"/>
      <c r="CY242" s="40"/>
      <c r="CZ242" s="40"/>
      <c r="DA242" s="40"/>
      <c r="DB242" s="40"/>
      <c r="DC242" s="40"/>
      <c r="DD242" s="40"/>
      <c r="DE242" s="40"/>
      <c r="DF242" s="40"/>
      <c r="DG242" s="40"/>
      <c r="DH242" s="40"/>
      <c r="DI242" s="40"/>
      <c r="DJ242" s="40"/>
      <c r="DK242" s="40"/>
      <c r="DL242" s="40"/>
      <c r="DM242" s="40"/>
      <c r="DN242" s="40"/>
      <c r="DO242" s="40"/>
      <c r="DP242" s="40"/>
      <c r="DQ242" s="40"/>
      <c r="DR242" s="40"/>
      <c r="DS242" s="40"/>
      <c r="DT242" s="40"/>
      <c r="DU242" s="40"/>
      <c r="DV242" s="40"/>
      <c r="DW242" s="40"/>
      <c r="DX242" s="40"/>
      <c r="DY242" s="40"/>
      <c r="DZ242" s="40"/>
      <c r="EA242" s="40"/>
      <c r="EB242" s="40"/>
      <c r="EC242" s="40"/>
      <c r="ED242" s="40"/>
      <c r="EE242" s="40"/>
      <c r="EF242" s="40"/>
      <c r="EG242" s="40"/>
      <c r="EH242" s="40"/>
      <c r="EI242" s="40"/>
      <c r="EJ242" s="40"/>
      <c r="EK242" s="40"/>
      <c r="EL242" s="40"/>
      <c r="EM242" s="40"/>
      <c r="EN242" s="40"/>
      <c r="EO242" s="40"/>
      <c r="EP242" s="40"/>
      <c r="EQ242" s="40"/>
      <c r="ER242" s="40"/>
      <c r="ES242" s="40"/>
      <c r="ET242" s="40"/>
      <c r="EU242" s="40"/>
      <c r="EV242" s="40"/>
      <c r="EW242" s="40"/>
      <c r="EX242" s="40"/>
      <c r="EY242" s="40"/>
      <c r="EZ242" s="40"/>
      <c r="FA242" s="40"/>
      <c r="FB242" s="40"/>
      <c r="FC242" s="40"/>
      <c r="FD242" s="40"/>
      <c r="FE242" s="40"/>
      <c r="FF242" s="40"/>
      <c r="FG242" s="40"/>
      <c r="FH242" s="40"/>
      <c r="FI242" s="40"/>
      <c r="FJ242" s="40"/>
      <c r="FK242" s="40"/>
      <c r="FL242" s="40"/>
      <c r="FM242" s="40"/>
      <c r="FN242" s="40"/>
      <c r="FO242" s="40"/>
      <c r="FP242" s="40"/>
      <c r="FQ242" s="40"/>
      <c r="FR242" s="40"/>
      <c r="FS242" s="40"/>
      <c r="FT242" s="40"/>
      <c r="FU242" s="40"/>
      <c r="FV242" s="40"/>
      <c r="FW242" s="40"/>
      <c r="FX242" s="40"/>
      <c r="FY242" s="40"/>
      <c r="FZ242" s="40"/>
      <c r="GA242" s="40"/>
      <c r="GB242" s="40"/>
      <c r="GC242" s="40"/>
      <c r="GD242" s="40"/>
      <c r="GE242" s="40"/>
      <c r="GF242" s="40"/>
      <c r="GG242" s="40"/>
      <c r="GH242" s="40"/>
      <c r="GI242" s="40"/>
      <c r="GJ242" s="40"/>
      <c r="GK242" s="40"/>
      <c r="GL242" s="40"/>
      <c r="GM242" s="40"/>
      <c r="GN242" s="40"/>
      <c r="GO242" s="40"/>
      <c r="GP242" s="40"/>
      <c r="GQ242" s="40"/>
      <c r="GR242" s="40"/>
      <c r="GS242" s="40"/>
      <c r="GT242" s="40"/>
      <c r="GU242" s="40"/>
      <c r="GV242" s="40"/>
      <c r="GW242" s="40"/>
      <c r="GX242" s="40"/>
      <c r="GY242" s="40"/>
      <c r="GZ242" s="40"/>
      <c r="HA242" s="40"/>
      <c r="HB242" s="40"/>
      <c r="HC242" s="40"/>
      <c r="HD242" s="40"/>
      <c r="HE242" s="40"/>
      <c r="HF242" s="40"/>
      <c r="HG242" s="40"/>
      <c r="HH242" s="40"/>
      <c r="HI242" s="40"/>
      <c r="HJ242" s="40"/>
      <c r="HK242" s="40"/>
      <c r="HL242" s="40"/>
      <c r="HM242" s="40"/>
      <c r="HN242" s="40"/>
      <c r="HO242" s="40"/>
      <c r="HP242" s="40"/>
      <c r="HQ242" s="40"/>
      <c r="HR242" s="40"/>
      <c r="HS242" s="40"/>
      <c r="HT242" s="40"/>
      <c r="HU242" s="40"/>
      <c r="HV242" s="40"/>
      <c r="HW242" s="40"/>
      <c r="HX242" s="40"/>
      <c r="HY242" s="40"/>
      <c r="HZ242" s="40"/>
      <c r="IA242" s="40"/>
      <c r="IB242" s="40"/>
      <c r="IC242" s="40"/>
      <c r="ID242" s="40"/>
      <c r="IE242" s="40"/>
      <c r="IF242" s="40"/>
      <c r="IG242" s="40"/>
      <c r="IH242" s="40"/>
      <c r="II242" s="40"/>
      <c r="IJ242" s="40"/>
      <c r="IK242" s="40"/>
      <c r="IL242" s="40"/>
      <c r="IM242" s="40"/>
      <c r="IN242" s="40"/>
      <c r="IO242" s="40"/>
      <c r="IP242" s="40"/>
      <c r="IQ242" s="40"/>
      <c r="IR242" s="40"/>
      <c r="IS242" s="40"/>
      <c r="IT242" s="40"/>
      <c r="IU242" s="40"/>
      <c r="IV242" s="40"/>
      <c r="IW242" s="40"/>
      <c r="IX242" s="40"/>
    </row>
    <row r="243" spans="1:258" ht="51.75" customHeight="1">
      <c r="A243" s="41">
        <v>12</v>
      </c>
      <c r="B243" s="34" t="s">
        <v>555</v>
      </c>
      <c r="C243" s="36" t="s">
        <v>24</v>
      </c>
      <c r="D243" s="36"/>
      <c r="E243" s="42"/>
      <c r="F243" s="42"/>
      <c r="G243" s="34"/>
      <c r="H243" s="42"/>
      <c r="I243" s="318">
        <v>350000</v>
      </c>
      <c r="J243" s="318">
        <v>350000</v>
      </c>
      <c r="K243" s="318"/>
      <c r="L243" s="318"/>
      <c r="M243" s="318">
        <v>350000</v>
      </c>
      <c r="N243" s="318"/>
      <c r="O243" s="318"/>
      <c r="P243" s="36"/>
      <c r="Q243" s="36" t="s">
        <v>538</v>
      </c>
      <c r="R243" s="338"/>
      <c r="S243" s="40" t="s">
        <v>582</v>
      </c>
      <c r="T243" s="40"/>
      <c r="U243" s="42"/>
      <c r="V243" s="40"/>
      <c r="W243" s="43">
        <f t="shared" si="5"/>
        <v>0</v>
      </c>
      <c r="X243" s="40"/>
      <c r="Y243" s="40"/>
      <c r="Z243" s="40"/>
      <c r="AA243" s="40"/>
      <c r="AB243" s="40"/>
      <c r="AC243" s="40"/>
      <c r="AD243" s="40"/>
      <c r="AE243" s="40"/>
      <c r="AF243" s="40"/>
      <c r="AG243" s="40"/>
      <c r="AH243" s="40"/>
      <c r="AI243" s="40"/>
      <c r="AJ243" s="40"/>
      <c r="AK243" s="40"/>
      <c r="AL243" s="40"/>
      <c r="AM243" s="40"/>
      <c r="AN243" s="40"/>
      <c r="AO243" s="40"/>
      <c r="AP243" s="40"/>
      <c r="AQ243" s="40"/>
      <c r="AR243" s="40"/>
      <c r="AS243" s="40"/>
      <c r="AT243" s="40"/>
      <c r="AU243" s="40"/>
      <c r="AV243" s="40"/>
      <c r="AW243" s="40"/>
      <c r="AX243" s="40"/>
      <c r="AY243" s="40"/>
      <c r="AZ243" s="40"/>
      <c r="BA243" s="40"/>
      <c r="BB243" s="40"/>
      <c r="BC243" s="40"/>
      <c r="BD243" s="40"/>
      <c r="BE243" s="40"/>
      <c r="BF243" s="40"/>
      <c r="BG243" s="40"/>
      <c r="BH243" s="40"/>
      <c r="BI243" s="40"/>
      <c r="BJ243" s="40"/>
      <c r="BK243" s="40"/>
      <c r="BL243" s="40"/>
      <c r="BM243" s="40"/>
      <c r="BN243" s="40"/>
      <c r="BO243" s="40"/>
      <c r="BP243" s="40"/>
      <c r="BQ243" s="40"/>
      <c r="BR243" s="40"/>
      <c r="BS243" s="40"/>
      <c r="BT243" s="40"/>
      <c r="BU243" s="40"/>
      <c r="BV243" s="40"/>
      <c r="BW243" s="40"/>
      <c r="BX243" s="40"/>
      <c r="BY243" s="40"/>
      <c r="BZ243" s="40"/>
      <c r="CA243" s="40"/>
      <c r="CB243" s="40"/>
      <c r="CC243" s="40"/>
      <c r="CD243" s="40"/>
      <c r="CE243" s="40"/>
      <c r="CF243" s="40"/>
      <c r="CG243" s="40"/>
      <c r="CH243" s="40"/>
      <c r="CI243" s="40"/>
      <c r="CJ243" s="40"/>
      <c r="CK243" s="40"/>
      <c r="CL243" s="40"/>
      <c r="CM243" s="40"/>
      <c r="CN243" s="40"/>
      <c r="CO243" s="40"/>
      <c r="CP243" s="40"/>
      <c r="CQ243" s="40"/>
      <c r="CR243" s="40"/>
      <c r="CS243" s="40"/>
      <c r="CT243" s="40"/>
      <c r="CU243" s="40"/>
      <c r="CV243" s="40"/>
      <c r="CW243" s="40"/>
      <c r="CX243" s="40"/>
      <c r="CY243" s="40"/>
      <c r="CZ243" s="40"/>
      <c r="DA243" s="40"/>
      <c r="DB243" s="40"/>
      <c r="DC243" s="40"/>
      <c r="DD243" s="40"/>
      <c r="DE243" s="40"/>
      <c r="DF243" s="40"/>
      <c r="DG243" s="40"/>
      <c r="DH243" s="40"/>
      <c r="DI243" s="40"/>
      <c r="DJ243" s="40"/>
      <c r="DK243" s="40"/>
      <c r="DL243" s="40"/>
      <c r="DM243" s="40"/>
      <c r="DN243" s="40"/>
      <c r="DO243" s="40"/>
      <c r="DP243" s="40"/>
      <c r="DQ243" s="40"/>
      <c r="DR243" s="40"/>
      <c r="DS243" s="40"/>
      <c r="DT243" s="40"/>
      <c r="DU243" s="40"/>
      <c r="DV243" s="40"/>
      <c r="DW243" s="40"/>
      <c r="DX243" s="40"/>
      <c r="DY243" s="40"/>
      <c r="DZ243" s="40"/>
      <c r="EA243" s="40"/>
      <c r="EB243" s="40"/>
      <c r="EC243" s="40"/>
      <c r="ED243" s="40"/>
      <c r="EE243" s="40"/>
      <c r="EF243" s="40"/>
      <c r="EG243" s="40"/>
      <c r="EH243" s="40"/>
      <c r="EI243" s="40"/>
      <c r="EJ243" s="40"/>
      <c r="EK243" s="40"/>
      <c r="EL243" s="40"/>
      <c r="EM243" s="40"/>
      <c r="EN243" s="40"/>
      <c r="EO243" s="40"/>
      <c r="EP243" s="40"/>
      <c r="EQ243" s="40"/>
      <c r="ER243" s="40"/>
      <c r="ES243" s="40"/>
      <c r="ET243" s="40"/>
      <c r="EU243" s="40"/>
      <c r="EV243" s="40"/>
      <c r="EW243" s="40"/>
      <c r="EX243" s="40"/>
      <c r="EY243" s="40"/>
      <c r="EZ243" s="40"/>
      <c r="FA243" s="40"/>
      <c r="FB243" s="40"/>
      <c r="FC243" s="40"/>
      <c r="FD243" s="40"/>
      <c r="FE243" s="40"/>
      <c r="FF243" s="40"/>
      <c r="FG243" s="40"/>
      <c r="FH243" s="40"/>
      <c r="FI243" s="40"/>
      <c r="FJ243" s="40"/>
      <c r="FK243" s="40"/>
      <c r="FL243" s="40"/>
      <c r="FM243" s="40"/>
      <c r="FN243" s="40"/>
      <c r="FO243" s="40"/>
      <c r="FP243" s="40"/>
      <c r="FQ243" s="40"/>
      <c r="FR243" s="40"/>
      <c r="FS243" s="40"/>
      <c r="FT243" s="40"/>
      <c r="FU243" s="40"/>
      <c r="FV243" s="40"/>
      <c r="FW243" s="40"/>
      <c r="FX243" s="40"/>
      <c r="FY243" s="40"/>
      <c r="FZ243" s="40"/>
      <c r="GA243" s="40"/>
      <c r="GB243" s="40"/>
      <c r="GC243" s="40"/>
      <c r="GD243" s="40"/>
      <c r="GE243" s="40"/>
      <c r="GF243" s="40"/>
      <c r="GG243" s="40"/>
      <c r="GH243" s="40"/>
      <c r="GI243" s="40"/>
      <c r="GJ243" s="40"/>
      <c r="GK243" s="40"/>
      <c r="GL243" s="40"/>
      <c r="GM243" s="40"/>
      <c r="GN243" s="40"/>
      <c r="GO243" s="40"/>
      <c r="GP243" s="40"/>
      <c r="GQ243" s="40"/>
      <c r="GR243" s="40"/>
      <c r="GS243" s="40"/>
      <c r="GT243" s="40"/>
      <c r="GU243" s="40"/>
      <c r="GV243" s="40"/>
      <c r="GW243" s="40"/>
      <c r="GX243" s="40"/>
      <c r="GY243" s="40"/>
      <c r="GZ243" s="40"/>
      <c r="HA243" s="40"/>
      <c r="HB243" s="40"/>
      <c r="HC243" s="40"/>
      <c r="HD243" s="40"/>
      <c r="HE243" s="40"/>
      <c r="HF243" s="40"/>
      <c r="HG243" s="40"/>
      <c r="HH243" s="40"/>
      <c r="HI243" s="40"/>
      <c r="HJ243" s="40"/>
      <c r="HK243" s="40"/>
      <c r="HL243" s="40"/>
      <c r="HM243" s="40"/>
      <c r="HN243" s="40"/>
      <c r="HO243" s="40"/>
      <c r="HP243" s="40"/>
      <c r="HQ243" s="40"/>
      <c r="HR243" s="40"/>
      <c r="HS243" s="40"/>
      <c r="HT243" s="40"/>
      <c r="HU243" s="40"/>
      <c r="HV243" s="40"/>
      <c r="HW243" s="40"/>
      <c r="HX243" s="40"/>
      <c r="HY243" s="40"/>
      <c r="HZ243" s="40"/>
      <c r="IA243" s="40"/>
      <c r="IB243" s="40"/>
      <c r="IC243" s="40"/>
      <c r="ID243" s="40"/>
      <c r="IE243" s="40"/>
      <c r="IF243" s="40"/>
      <c r="IG243" s="40"/>
      <c r="IH243" s="40"/>
      <c r="II243" s="40"/>
      <c r="IJ243" s="40"/>
      <c r="IK243" s="40"/>
      <c r="IL243" s="40"/>
      <c r="IM243" s="40"/>
      <c r="IN243" s="40"/>
      <c r="IO243" s="40"/>
      <c r="IP243" s="40"/>
      <c r="IQ243" s="40"/>
      <c r="IR243" s="40"/>
      <c r="IS243" s="40"/>
      <c r="IT243" s="40"/>
      <c r="IU243" s="40"/>
      <c r="IV243" s="40"/>
      <c r="IW243" s="40"/>
    </row>
    <row r="244" spans="1:258" ht="51.75" customHeight="1">
      <c r="A244" s="41">
        <v>13</v>
      </c>
      <c r="B244" s="34" t="s">
        <v>556</v>
      </c>
      <c r="C244" s="36" t="s">
        <v>24</v>
      </c>
      <c r="D244" s="36"/>
      <c r="E244" s="42"/>
      <c r="F244" s="42"/>
      <c r="G244" s="34"/>
      <c r="H244" s="42"/>
      <c r="I244" s="318">
        <v>350000</v>
      </c>
      <c r="J244" s="318">
        <v>350000</v>
      </c>
      <c r="K244" s="318"/>
      <c r="L244" s="318"/>
      <c r="M244" s="318">
        <v>350000</v>
      </c>
      <c r="N244" s="318"/>
      <c r="O244" s="318"/>
      <c r="P244" s="36"/>
      <c r="Q244" s="36" t="s">
        <v>538</v>
      </c>
      <c r="R244" s="338"/>
      <c r="S244" s="40"/>
      <c r="T244" s="40"/>
      <c r="U244" s="42"/>
      <c r="V244" s="40"/>
      <c r="W244" s="43">
        <f t="shared" si="5"/>
        <v>0</v>
      </c>
      <c r="X244" s="40"/>
      <c r="Y244" s="40"/>
      <c r="Z244" s="40"/>
      <c r="AA244" s="40"/>
      <c r="AB244" s="40"/>
      <c r="AC244" s="40"/>
      <c r="AD244" s="40"/>
      <c r="AE244" s="40"/>
      <c r="AF244" s="40"/>
      <c r="AG244" s="40"/>
      <c r="AH244" s="40"/>
      <c r="AI244" s="40"/>
      <c r="AJ244" s="40"/>
      <c r="AK244" s="40"/>
      <c r="AL244" s="40"/>
      <c r="AM244" s="40"/>
      <c r="AN244" s="40"/>
      <c r="AO244" s="40"/>
      <c r="AP244" s="40"/>
      <c r="AQ244" s="40"/>
      <c r="AR244" s="40"/>
      <c r="AS244" s="40"/>
      <c r="AT244" s="40"/>
      <c r="AU244" s="40"/>
      <c r="AV244" s="40"/>
      <c r="AW244" s="40"/>
      <c r="AX244" s="40"/>
      <c r="AY244" s="40"/>
      <c r="AZ244" s="40"/>
      <c r="BA244" s="40"/>
      <c r="BB244" s="40"/>
      <c r="BC244" s="40"/>
      <c r="BD244" s="40"/>
      <c r="BE244" s="40"/>
      <c r="BF244" s="40"/>
      <c r="BG244" s="40"/>
      <c r="BH244" s="40"/>
      <c r="BI244" s="40"/>
      <c r="BJ244" s="40"/>
      <c r="BK244" s="40"/>
      <c r="BL244" s="40"/>
      <c r="BM244" s="40"/>
      <c r="BN244" s="40"/>
      <c r="BO244" s="40"/>
      <c r="BP244" s="40"/>
      <c r="BQ244" s="40"/>
      <c r="BR244" s="40"/>
      <c r="BS244" s="40"/>
      <c r="BT244" s="40"/>
      <c r="BU244" s="40"/>
      <c r="BV244" s="40"/>
      <c r="BW244" s="40"/>
      <c r="BX244" s="40"/>
      <c r="BY244" s="40"/>
      <c r="BZ244" s="40"/>
      <c r="CA244" s="40"/>
      <c r="CB244" s="40"/>
      <c r="CC244" s="40"/>
      <c r="CD244" s="40"/>
      <c r="CE244" s="40"/>
      <c r="CF244" s="40"/>
      <c r="CG244" s="40"/>
      <c r="CH244" s="40"/>
      <c r="CI244" s="40"/>
      <c r="CJ244" s="40"/>
      <c r="CK244" s="40"/>
      <c r="CL244" s="40"/>
      <c r="CM244" s="40"/>
      <c r="CN244" s="40"/>
      <c r="CO244" s="40"/>
      <c r="CP244" s="40"/>
      <c r="CQ244" s="40"/>
      <c r="CR244" s="40"/>
      <c r="CS244" s="40"/>
      <c r="CT244" s="40"/>
      <c r="CU244" s="40"/>
      <c r="CV244" s="40"/>
      <c r="CW244" s="40"/>
      <c r="CX244" s="40"/>
      <c r="CY244" s="40"/>
      <c r="CZ244" s="40"/>
      <c r="DA244" s="40"/>
      <c r="DB244" s="40"/>
      <c r="DC244" s="40"/>
      <c r="DD244" s="40"/>
      <c r="DE244" s="40"/>
      <c r="DF244" s="40"/>
      <c r="DG244" s="40"/>
      <c r="DH244" s="40"/>
      <c r="DI244" s="40"/>
      <c r="DJ244" s="40"/>
      <c r="DK244" s="40"/>
      <c r="DL244" s="40"/>
      <c r="DM244" s="40"/>
      <c r="DN244" s="40"/>
      <c r="DO244" s="40"/>
      <c r="DP244" s="40"/>
      <c r="DQ244" s="40"/>
      <c r="DR244" s="40"/>
      <c r="DS244" s="40"/>
      <c r="DT244" s="40"/>
      <c r="DU244" s="40"/>
      <c r="DV244" s="40"/>
      <c r="DW244" s="40"/>
      <c r="DX244" s="40"/>
      <c r="DY244" s="40"/>
      <c r="DZ244" s="40"/>
      <c r="EA244" s="40"/>
      <c r="EB244" s="40"/>
      <c r="EC244" s="40"/>
      <c r="ED244" s="40"/>
      <c r="EE244" s="40"/>
      <c r="EF244" s="40"/>
      <c r="EG244" s="40"/>
      <c r="EH244" s="40"/>
      <c r="EI244" s="40"/>
      <c r="EJ244" s="40"/>
      <c r="EK244" s="40"/>
      <c r="EL244" s="40"/>
      <c r="EM244" s="40"/>
      <c r="EN244" s="40"/>
      <c r="EO244" s="40"/>
      <c r="EP244" s="40"/>
      <c r="EQ244" s="40"/>
      <c r="ER244" s="40"/>
      <c r="ES244" s="40"/>
      <c r="ET244" s="40"/>
      <c r="EU244" s="40"/>
      <c r="EV244" s="40"/>
      <c r="EW244" s="40"/>
      <c r="EX244" s="40"/>
      <c r="EY244" s="40"/>
      <c r="EZ244" s="40"/>
      <c r="FA244" s="40"/>
      <c r="FB244" s="40"/>
      <c r="FC244" s="40"/>
      <c r="FD244" s="40"/>
      <c r="FE244" s="40"/>
      <c r="FF244" s="40"/>
      <c r="FG244" s="40"/>
      <c r="FH244" s="40"/>
      <c r="FI244" s="40"/>
      <c r="FJ244" s="40"/>
      <c r="FK244" s="40"/>
      <c r="FL244" s="40"/>
      <c r="FM244" s="40"/>
      <c r="FN244" s="40"/>
      <c r="FO244" s="40"/>
      <c r="FP244" s="40"/>
      <c r="FQ244" s="40"/>
      <c r="FR244" s="40"/>
      <c r="FS244" s="40"/>
      <c r="FT244" s="40"/>
      <c r="FU244" s="40"/>
      <c r="FV244" s="40"/>
      <c r="FW244" s="40"/>
      <c r="FX244" s="40"/>
      <c r="FY244" s="40"/>
      <c r="FZ244" s="40"/>
      <c r="GA244" s="40"/>
      <c r="GB244" s="40"/>
      <c r="GC244" s="40"/>
      <c r="GD244" s="40"/>
      <c r="GE244" s="40"/>
      <c r="GF244" s="40"/>
      <c r="GG244" s="40"/>
      <c r="GH244" s="40"/>
      <c r="GI244" s="40"/>
      <c r="GJ244" s="40"/>
      <c r="GK244" s="40"/>
      <c r="GL244" s="40"/>
      <c r="GM244" s="40"/>
      <c r="GN244" s="40"/>
      <c r="GO244" s="40"/>
      <c r="GP244" s="40"/>
      <c r="GQ244" s="40"/>
      <c r="GR244" s="40"/>
      <c r="GS244" s="40"/>
      <c r="GT244" s="40"/>
      <c r="GU244" s="40"/>
      <c r="GV244" s="40"/>
      <c r="GW244" s="40"/>
      <c r="GX244" s="40"/>
      <c r="GY244" s="40"/>
      <c r="GZ244" s="40"/>
      <c r="HA244" s="40"/>
      <c r="HB244" s="40"/>
      <c r="HC244" s="40"/>
      <c r="HD244" s="40"/>
      <c r="HE244" s="40"/>
      <c r="HF244" s="40"/>
      <c r="HG244" s="40"/>
      <c r="HH244" s="40"/>
      <c r="HI244" s="40"/>
      <c r="HJ244" s="40"/>
      <c r="HK244" s="40"/>
      <c r="HL244" s="40"/>
      <c r="HM244" s="40"/>
      <c r="HN244" s="40"/>
      <c r="HO244" s="40"/>
      <c r="HP244" s="40"/>
      <c r="HQ244" s="40"/>
      <c r="HR244" s="40"/>
      <c r="HS244" s="40"/>
      <c r="HT244" s="40"/>
      <c r="HU244" s="40"/>
      <c r="HV244" s="40"/>
      <c r="HW244" s="40"/>
      <c r="HX244" s="40"/>
      <c r="HY244" s="40"/>
      <c r="HZ244" s="40"/>
      <c r="IA244" s="40"/>
      <c r="IB244" s="40"/>
      <c r="IC244" s="40"/>
      <c r="ID244" s="40"/>
      <c r="IE244" s="40"/>
      <c r="IF244" s="40"/>
      <c r="IG244" s="40"/>
      <c r="IH244" s="40"/>
      <c r="II244" s="40"/>
      <c r="IJ244" s="40"/>
      <c r="IK244" s="40"/>
      <c r="IL244" s="40"/>
      <c r="IM244" s="40"/>
      <c r="IN244" s="40"/>
      <c r="IO244" s="40"/>
      <c r="IP244" s="40"/>
      <c r="IQ244" s="40"/>
      <c r="IR244" s="40"/>
      <c r="IS244" s="40"/>
      <c r="IT244" s="40"/>
      <c r="IU244" s="40"/>
      <c r="IV244" s="40"/>
      <c r="IW244" s="40"/>
    </row>
    <row r="245" spans="1:258" ht="51.75" customHeight="1">
      <c r="A245" s="41">
        <v>14</v>
      </c>
      <c r="B245" s="34" t="s">
        <v>559</v>
      </c>
      <c r="C245" s="36" t="s">
        <v>24</v>
      </c>
      <c r="D245" s="36"/>
      <c r="E245" s="42"/>
      <c r="F245" s="42"/>
      <c r="G245" s="34"/>
      <c r="H245" s="42"/>
      <c r="I245" s="318">
        <v>350000</v>
      </c>
      <c r="J245" s="318">
        <v>350000</v>
      </c>
      <c r="K245" s="318"/>
      <c r="L245" s="318"/>
      <c r="M245" s="318">
        <v>350000</v>
      </c>
      <c r="N245" s="318"/>
      <c r="O245" s="318"/>
      <c r="P245" s="36"/>
      <c r="Q245" s="36" t="s">
        <v>538</v>
      </c>
      <c r="R245" s="338"/>
      <c r="W245" s="43">
        <f t="shared" si="5"/>
        <v>0</v>
      </c>
    </row>
    <row r="246" spans="1:258" ht="51.75" customHeight="1">
      <c r="A246" s="41">
        <v>15</v>
      </c>
      <c r="B246" s="34" t="s">
        <v>560</v>
      </c>
      <c r="C246" s="36" t="s">
        <v>24</v>
      </c>
      <c r="D246" s="36"/>
      <c r="E246" s="42"/>
      <c r="F246" s="42"/>
      <c r="G246" s="34"/>
      <c r="H246" s="42"/>
      <c r="I246" s="318">
        <v>300000</v>
      </c>
      <c r="J246" s="318">
        <v>300000</v>
      </c>
      <c r="K246" s="318"/>
      <c r="L246" s="318"/>
      <c r="M246" s="318">
        <v>300000</v>
      </c>
      <c r="N246" s="318"/>
      <c r="O246" s="318"/>
      <c r="P246" s="36"/>
      <c r="Q246" s="36" t="s">
        <v>538</v>
      </c>
      <c r="R246" s="338"/>
      <c r="W246" s="43">
        <f t="shared" si="5"/>
        <v>0</v>
      </c>
    </row>
    <row r="247" spans="1:258">
      <c r="W247" s="43">
        <f t="shared" si="5"/>
        <v>0</v>
      </c>
    </row>
  </sheetData>
  <autoFilter ref="A12:IX12">
    <sortState ref="A13:IX15">
      <sortCondition descending="1" ref="Q12"/>
    </sortState>
  </autoFilter>
  <mergeCells count="26">
    <mergeCell ref="N7:O7"/>
    <mergeCell ref="I8:I11"/>
    <mergeCell ref="J8:J11"/>
    <mergeCell ref="N8:N11"/>
    <mergeCell ref="O8:O11"/>
    <mergeCell ref="H7:H11"/>
    <mergeCell ref="I7:J7"/>
    <mergeCell ref="K7:K11"/>
    <mergeCell ref="L7:L11"/>
    <mergeCell ref="M7:M11"/>
    <mergeCell ref="A1:P1"/>
    <mergeCell ref="A2:P2"/>
    <mergeCell ref="A3:P3"/>
    <mergeCell ref="A4:P4"/>
    <mergeCell ref="A5:A11"/>
    <mergeCell ref="B5:B11"/>
    <mergeCell ref="C5:C11"/>
    <mergeCell ref="D5:D11"/>
    <mergeCell ref="E5:F6"/>
    <mergeCell ref="G5:G11"/>
    <mergeCell ref="H5:J6"/>
    <mergeCell ref="K5:L6"/>
    <mergeCell ref="M5:O6"/>
    <mergeCell ref="P5:P11"/>
    <mergeCell ref="E7:E11"/>
    <mergeCell ref="F7:F11"/>
  </mergeCells>
  <pageMargins left="0.20866141699999999" right="0.20866141699999999" top="0.44803149599999997" bottom="0.24803149599999999" header="0.31496062992126" footer="0.31496062992126"/>
  <pageSetup paperSize="8" scale="81" firstPageNumber="33" fitToHeight="0" orientation="landscape" useFirstPageNumber="1" r:id="rId1"/>
  <headerFooter>
    <oddHeader>&amp;C&amp;P</oddHeader>
  </headerFooter>
  <rowBreaks count="1" manualBreakCount="1">
    <brk id="231" max="15"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43"/>
  <sheetViews>
    <sheetView showZeros="0" view="pageBreakPreview" zoomScale="55" zoomScaleNormal="60" zoomScaleSheetLayoutView="55" workbookViewId="0">
      <selection activeCell="AD1" sqref="AD1:AD1048576"/>
    </sheetView>
  </sheetViews>
  <sheetFormatPr defaultRowHeight="15"/>
  <cols>
    <col min="1" max="1" width="6.140625" style="367" customWidth="1"/>
    <col min="2" max="2" width="31" style="367" customWidth="1"/>
    <col min="3" max="3" width="11.5703125" style="367" customWidth="1"/>
    <col min="4" max="5" width="9.140625" style="367"/>
    <col min="6" max="6" width="11.28515625" style="367" customWidth="1"/>
    <col min="7" max="7" width="12.28515625" style="367" customWidth="1"/>
    <col min="8" max="8" width="11.5703125" style="367" customWidth="1"/>
    <col min="9" max="9" width="9.85546875" style="367" customWidth="1"/>
    <col min="10" max="10" width="10.140625" style="367" customWidth="1"/>
    <col min="11" max="11" width="9.140625" style="367"/>
    <col min="12" max="12" width="11.5703125" style="367" customWidth="1"/>
    <col min="13" max="13" width="12.7109375" style="367" customWidth="1"/>
    <col min="14" max="19" width="9.140625" style="367"/>
    <col min="20" max="20" width="9.85546875" style="367" customWidth="1"/>
    <col min="21" max="21" width="9.140625" style="367"/>
    <col min="22" max="22" width="13" style="367" customWidth="1"/>
    <col min="23" max="23" width="12" style="367" customWidth="1"/>
    <col min="24" max="24" width="11.28515625" style="367" customWidth="1"/>
    <col min="25" max="25" width="12" style="367" customWidth="1"/>
    <col min="26" max="26" width="12.42578125" style="367" customWidth="1"/>
    <col min="27" max="27" width="12.28515625" style="367" customWidth="1"/>
    <col min="28" max="29" width="9.140625" style="367"/>
    <col min="30" max="30" width="0" style="367" hidden="1" customWidth="1"/>
    <col min="31" max="16384" width="9.140625" style="367"/>
  </cols>
  <sheetData>
    <row r="1" spans="1:29" ht="15.75">
      <c r="A1" s="423" t="s">
        <v>2495</v>
      </c>
      <c r="B1" s="423"/>
      <c r="C1" s="423"/>
      <c r="D1" s="423"/>
      <c r="E1" s="423"/>
      <c r="F1" s="423"/>
      <c r="G1" s="423"/>
      <c r="H1" s="423"/>
      <c r="I1" s="423"/>
      <c r="J1" s="423"/>
      <c r="K1" s="423"/>
      <c r="L1" s="423"/>
      <c r="M1" s="423"/>
      <c r="N1" s="423"/>
      <c r="O1" s="423"/>
      <c r="P1" s="423"/>
      <c r="Q1" s="423"/>
      <c r="R1" s="423"/>
      <c r="S1" s="423"/>
      <c r="T1" s="423"/>
      <c r="U1" s="423"/>
      <c r="V1" s="423"/>
      <c r="W1" s="423"/>
      <c r="X1" s="423"/>
      <c r="Y1" s="423"/>
      <c r="Z1" s="423"/>
      <c r="AA1" s="423"/>
      <c r="AB1" s="423"/>
      <c r="AC1" s="423"/>
    </row>
    <row r="2" spans="1:29" s="376" customFormat="1" ht="26.25" customHeight="1">
      <c r="A2" s="424" t="s">
        <v>83</v>
      </c>
      <c r="B2" s="424"/>
      <c r="C2" s="424"/>
      <c r="D2" s="424"/>
      <c r="E2" s="424"/>
      <c r="F2" s="424"/>
      <c r="G2" s="424"/>
      <c r="H2" s="424"/>
      <c r="I2" s="424"/>
      <c r="J2" s="424"/>
      <c r="K2" s="424"/>
      <c r="L2" s="424"/>
      <c r="M2" s="424"/>
      <c r="N2" s="424"/>
      <c r="O2" s="424"/>
      <c r="P2" s="424"/>
      <c r="Q2" s="424"/>
      <c r="R2" s="424"/>
      <c r="S2" s="424"/>
      <c r="T2" s="424"/>
      <c r="U2" s="424"/>
      <c r="V2" s="424"/>
      <c r="W2" s="424"/>
      <c r="X2" s="424"/>
      <c r="Y2" s="424"/>
      <c r="Z2" s="424"/>
      <c r="AA2" s="424"/>
      <c r="AB2" s="424"/>
      <c r="AC2" s="424"/>
    </row>
    <row r="3" spans="1:29" ht="15.75">
      <c r="A3" s="426" t="str">
        <f>'TH nhu cau 26-30'!A3</f>
        <v>(Kèm theo Nghị quyết số                   /NQ-HĐND ngày        /11/2024 của Hội đồng nhân dân tỉnh Điện Biên)</v>
      </c>
      <c r="B3" s="426"/>
      <c r="C3" s="426"/>
      <c r="D3" s="426"/>
      <c r="E3" s="426"/>
      <c r="F3" s="426"/>
      <c r="G3" s="426"/>
      <c r="H3" s="426"/>
      <c r="I3" s="426"/>
      <c r="J3" s="426"/>
      <c r="K3" s="426"/>
      <c r="L3" s="426"/>
      <c r="M3" s="426"/>
      <c r="N3" s="426"/>
      <c r="O3" s="426"/>
      <c r="P3" s="426"/>
      <c r="Q3" s="426"/>
      <c r="R3" s="426"/>
      <c r="S3" s="426"/>
      <c r="T3" s="426"/>
      <c r="U3" s="426"/>
      <c r="V3" s="426"/>
      <c r="W3" s="426"/>
      <c r="X3" s="426"/>
      <c r="Y3" s="426"/>
      <c r="Z3" s="426"/>
      <c r="AA3" s="426"/>
      <c r="AB3" s="426"/>
      <c r="AC3" s="426"/>
    </row>
    <row r="4" spans="1:29" ht="15.75">
      <c r="A4" s="427" t="s">
        <v>18</v>
      </c>
      <c r="B4" s="427"/>
      <c r="C4" s="427"/>
      <c r="D4" s="427"/>
      <c r="E4" s="427"/>
      <c r="F4" s="427"/>
      <c r="G4" s="427"/>
      <c r="H4" s="427"/>
      <c r="I4" s="427"/>
      <c r="J4" s="427"/>
      <c r="K4" s="427"/>
      <c r="L4" s="427"/>
      <c r="M4" s="427"/>
      <c r="N4" s="427"/>
      <c r="O4" s="427"/>
      <c r="P4" s="427"/>
      <c r="Q4" s="427"/>
      <c r="R4" s="427"/>
      <c r="S4" s="427"/>
      <c r="T4" s="427"/>
      <c r="U4" s="427"/>
      <c r="V4" s="427"/>
      <c r="W4" s="427"/>
      <c r="X4" s="427"/>
      <c r="Y4" s="427"/>
      <c r="Z4" s="427"/>
      <c r="AA4" s="427"/>
      <c r="AB4" s="427"/>
      <c r="AC4" s="427"/>
    </row>
    <row r="5" spans="1:29" ht="15" customHeight="1">
      <c r="A5" s="460" t="s">
        <v>27</v>
      </c>
      <c r="B5" s="460" t="s">
        <v>1</v>
      </c>
      <c r="C5" s="460" t="s">
        <v>28</v>
      </c>
      <c r="D5" s="460" t="s">
        <v>29</v>
      </c>
      <c r="E5" s="460" t="s">
        <v>30</v>
      </c>
      <c r="F5" s="463" t="s">
        <v>5</v>
      </c>
      <c r="G5" s="464"/>
      <c r="H5" s="464"/>
      <c r="I5" s="464"/>
      <c r="J5" s="464"/>
      <c r="K5" s="464"/>
      <c r="L5" s="464"/>
      <c r="M5" s="464"/>
      <c r="N5" s="465"/>
      <c r="O5" s="463" t="s">
        <v>74</v>
      </c>
      <c r="P5" s="464"/>
      <c r="Q5" s="464"/>
      <c r="R5" s="464"/>
      <c r="S5" s="464"/>
      <c r="T5" s="464"/>
      <c r="U5" s="465"/>
      <c r="V5" s="463" t="s">
        <v>75</v>
      </c>
      <c r="W5" s="464"/>
      <c r="X5" s="464"/>
      <c r="Y5" s="464"/>
      <c r="Z5" s="464"/>
      <c r="AA5" s="464"/>
      <c r="AB5" s="465"/>
      <c r="AC5" s="459" t="s">
        <v>6</v>
      </c>
    </row>
    <row r="6" spans="1:29" ht="15" customHeight="1">
      <c r="A6" s="461"/>
      <c r="B6" s="461"/>
      <c r="C6" s="461"/>
      <c r="D6" s="461"/>
      <c r="E6" s="461"/>
      <c r="F6" s="466"/>
      <c r="G6" s="467"/>
      <c r="H6" s="467"/>
      <c r="I6" s="467"/>
      <c r="J6" s="467"/>
      <c r="K6" s="467"/>
      <c r="L6" s="467"/>
      <c r="M6" s="467"/>
      <c r="N6" s="468"/>
      <c r="O6" s="466"/>
      <c r="P6" s="467"/>
      <c r="Q6" s="467"/>
      <c r="R6" s="467"/>
      <c r="S6" s="467"/>
      <c r="T6" s="467"/>
      <c r="U6" s="468"/>
      <c r="V6" s="466"/>
      <c r="W6" s="467"/>
      <c r="X6" s="467"/>
      <c r="Y6" s="467"/>
      <c r="Z6" s="467"/>
      <c r="AA6" s="467"/>
      <c r="AB6" s="468"/>
      <c r="AC6" s="459"/>
    </row>
    <row r="7" spans="1:29" ht="30.75" customHeight="1">
      <c r="A7" s="461"/>
      <c r="B7" s="461"/>
      <c r="C7" s="461"/>
      <c r="D7" s="461"/>
      <c r="E7" s="461"/>
      <c r="F7" s="459" t="s">
        <v>31</v>
      </c>
      <c r="G7" s="459" t="s">
        <v>10</v>
      </c>
      <c r="H7" s="459"/>
      <c r="I7" s="459"/>
      <c r="J7" s="459"/>
      <c r="K7" s="459"/>
      <c r="L7" s="459"/>
      <c r="M7" s="459"/>
      <c r="N7" s="459"/>
      <c r="O7" s="459" t="s">
        <v>32</v>
      </c>
      <c r="P7" s="459" t="s">
        <v>33</v>
      </c>
      <c r="Q7" s="459"/>
      <c r="R7" s="459"/>
      <c r="S7" s="459"/>
      <c r="T7" s="459"/>
      <c r="U7" s="459"/>
      <c r="V7" s="459" t="s">
        <v>32</v>
      </c>
      <c r="W7" s="459" t="s">
        <v>33</v>
      </c>
      <c r="X7" s="459"/>
      <c r="Y7" s="459"/>
      <c r="Z7" s="459"/>
      <c r="AA7" s="459"/>
      <c r="AB7" s="459"/>
      <c r="AC7" s="459"/>
    </row>
    <row r="8" spans="1:29" ht="36" customHeight="1">
      <c r="A8" s="461"/>
      <c r="B8" s="461"/>
      <c r="C8" s="461"/>
      <c r="D8" s="461"/>
      <c r="E8" s="461"/>
      <c r="F8" s="459"/>
      <c r="G8" s="459" t="s">
        <v>2488</v>
      </c>
      <c r="H8" s="459" t="s">
        <v>33</v>
      </c>
      <c r="I8" s="459"/>
      <c r="J8" s="459"/>
      <c r="K8" s="459"/>
      <c r="L8" s="459"/>
      <c r="M8" s="459"/>
      <c r="N8" s="459"/>
      <c r="O8" s="459"/>
      <c r="P8" s="459" t="s">
        <v>34</v>
      </c>
      <c r="Q8" s="459"/>
      <c r="R8" s="459"/>
      <c r="S8" s="469" t="s">
        <v>41</v>
      </c>
      <c r="T8" s="470"/>
      <c r="U8" s="471"/>
      <c r="V8" s="459"/>
      <c r="W8" s="459" t="s">
        <v>34</v>
      </c>
      <c r="X8" s="459"/>
      <c r="Y8" s="459"/>
      <c r="Z8" s="469" t="s">
        <v>41</v>
      </c>
      <c r="AA8" s="470"/>
      <c r="AB8" s="471"/>
      <c r="AC8" s="459"/>
    </row>
    <row r="9" spans="1:29" ht="15" customHeight="1">
      <c r="A9" s="461"/>
      <c r="B9" s="461"/>
      <c r="C9" s="461"/>
      <c r="D9" s="461"/>
      <c r="E9" s="461"/>
      <c r="F9" s="459"/>
      <c r="G9" s="459"/>
      <c r="H9" s="469" t="s">
        <v>34</v>
      </c>
      <c r="I9" s="470"/>
      <c r="J9" s="471"/>
      <c r="K9" s="459" t="s">
        <v>2489</v>
      </c>
      <c r="L9" s="459"/>
      <c r="M9" s="459"/>
      <c r="N9" s="459"/>
      <c r="O9" s="459"/>
      <c r="P9" s="459" t="s">
        <v>13</v>
      </c>
      <c r="Q9" s="469" t="s">
        <v>15</v>
      </c>
      <c r="R9" s="471"/>
      <c r="S9" s="459" t="s">
        <v>13</v>
      </c>
      <c r="T9" s="469" t="s">
        <v>15</v>
      </c>
      <c r="U9" s="471"/>
      <c r="V9" s="459"/>
      <c r="W9" s="459" t="s">
        <v>13</v>
      </c>
      <c r="X9" s="469" t="s">
        <v>15</v>
      </c>
      <c r="Y9" s="471"/>
      <c r="Z9" s="459" t="s">
        <v>13</v>
      </c>
      <c r="AA9" s="469" t="s">
        <v>15</v>
      </c>
      <c r="AB9" s="471"/>
      <c r="AC9" s="459"/>
    </row>
    <row r="10" spans="1:29">
      <c r="A10" s="461"/>
      <c r="B10" s="461"/>
      <c r="C10" s="461"/>
      <c r="D10" s="461"/>
      <c r="E10" s="461"/>
      <c r="F10" s="459"/>
      <c r="G10" s="459"/>
      <c r="H10" s="459" t="s">
        <v>2490</v>
      </c>
      <c r="I10" s="469" t="s">
        <v>15</v>
      </c>
      <c r="J10" s="471"/>
      <c r="K10" s="459" t="s">
        <v>35</v>
      </c>
      <c r="L10" s="459" t="s">
        <v>36</v>
      </c>
      <c r="M10" s="459"/>
      <c r="N10" s="459"/>
      <c r="O10" s="459"/>
      <c r="P10" s="459"/>
      <c r="Q10" s="460" t="s">
        <v>38</v>
      </c>
      <c r="R10" s="460" t="s">
        <v>39</v>
      </c>
      <c r="S10" s="459"/>
      <c r="T10" s="460" t="s">
        <v>40</v>
      </c>
      <c r="U10" s="460" t="s">
        <v>37</v>
      </c>
      <c r="V10" s="459"/>
      <c r="W10" s="459"/>
      <c r="X10" s="460" t="s">
        <v>38</v>
      </c>
      <c r="Y10" s="460" t="s">
        <v>39</v>
      </c>
      <c r="Z10" s="459"/>
      <c r="AA10" s="460" t="s">
        <v>40</v>
      </c>
      <c r="AB10" s="460" t="s">
        <v>37</v>
      </c>
      <c r="AC10" s="459"/>
    </row>
    <row r="11" spans="1:29" ht="15" customHeight="1">
      <c r="A11" s="461"/>
      <c r="B11" s="461"/>
      <c r="C11" s="461"/>
      <c r="D11" s="461"/>
      <c r="E11" s="461"/>
      <c r="F11" s="459"/>
      <c r="G11" s="459"/>
      <c r="H11" s="459"/>
      <c r="I11" s="460" t="s">
        <v>38</v>
      </c>
      <c r="J11" s="460" t="s">
        <v>39</v>
      </c>
      <c r="K11" s="459"/>
      <c r="L11" s="459" t="s">
        <v>13</v>
      </c>
      <c r="M11" s="459" t="s">
        <v>15</v>
      </c>
      <c r="N11" s="459"/>
      <c r="O11" s="459"/>
      <c r="P11" s="459"/>
      <c r="Q11" s="461"/>
      <c r="R11" s="461"/>
      <c r="S11" s="459"/>
      <c r="T11" s="461"/>
      <c r="U11" s="461"/>
      <c r="V11" s="459"/>
      <c r="W11" s="459"/>
      <c r="X11" s="461"/>
      <c r="Y11" s="461"/>
      <c r="Z11" s="459"/>
      <c r="AA11" s="461"/>
      <c r="AB11" s="461"/>
      <c r="AC11" s="459"/>
    </row>
    <row r="12" spans="1:29">
      <c r="A12" s="461"/>
      <c r="B12" s="461"/>
      <c r="C12" s="461"/>
      <c r="D12" s="461"/>
      <c r="E12" s="461"/>
      <c r="F12" s="459"/>
      <c r="G12" s="459"/>
      <c r="H12" s="459"/>
      <c r="I12" s="461"/>
      <c r="J12" s="461"/>
      <c r="K12" s="459"/>
      <c r="L12" s="459"/>
      <c r="M12" s="459" t="s">
        <v>40</v>
      </c>
      <c r="N12" s="459" t="s">
        <v>37</v>
      </c>
      <c r="O12" s="459"/>
      <c r="P12" s="459"/>
      <c r="Q12" s="461"/>
      <c r="R12" s="461"/>
      <c r="S12" s="459"/>
      <c r="T12" s="461"/>
      <c r="U12" s="461"/>
      <c r="V12" s="459"/>
      <c r="W12" s="459"/>
      <c r="X12" s="461"/>
      <c r="Y12" s="461"/>
      <c r="Z12" s="459"/>
      <c r="AA12" s="461"/>
      <c r="AB12" s="461"/>
      <c r="AC12" s="459"/>
    </row>
    <row r="13" spans="1:29" ht="77.25" customHeight="1">
      <c r="A13" s="462"/>
      <c r="B13" s="462"/>
      <c r="C13" s="462"/>
      <c r="D13" s="462"/>
      <c r="E13" s="462"/>
      <c r="F13" s="459"/>
      <c r="G13" s="459"/>
      <c r="H13" s="459"/>
      <c r="I13" s="462"/>
      <c r="J13" s="462"/>
      <c r="K13" s="459"/>
      <c r="L13" s="459"/>
      <c r="M13" s="459"/>
      <c r="N13" s="459"/>
      <c r="O13" s="459"/>
      <c r="P13" s="459"/>
      <c r="Q13" s="462"/>
      <c r="R13" s="462"/>
      <c r="S13" s="459"/>
      <c r="T13" s="462"/>
      <c r="U13" s="462"/>
      <c r="V13" s="459"/>
      <c r="W13" s="459"/>
      <c r="X13" s="462"/>
      <c r="Y13" s="462"/>
      <c r="Z13" s="459"/>
      <c r="AA13" s="462"/>
      <c r="AB13" s="462"/>
      <c r="AC13" s="459"/>
    </row>
    <row r="14" spans="1:29">
      <c r="A14" s="377">
        <v>1</v>
      </c>
      <c r="B14" s="377">
        <v>2</v>
      </c>
      <c r="C14" s="377">
        <v>3</v>
      </c>
      <c r="D14" s="377">
        <v>4</v>
      </c>
      <c r="E14" s="377">
        <v>5</v>
      </c>
      <c r="F14" s="377">
        <v>6</v>
      </c>
      <c r="G14" s="377">
        <v>7</v>
      </c>
      <c r="H14" s="377">
        <v>8</v>
      </c>
      <c r="I14" s="377">
        <v>9</v>
      </c>
      <c r="J14" s="377">
        <v>10</v>
      </c>
      <c r="K14" s="377">
        <v>11</v>
      </c>
      <c r="L14" s="377">
        <v>12</v>
      </c>
      <c r="M14" s="377">
        <v>13</v>
      </c>
      <c r="N14" s="377">
        <v>14</v>
      </c>
      <c r="O14" s="377">
        <v>15</v>
      </c>
      <c r="P14" s="377">
        <v>16</v>
      </c>
      <c r="Q14" s="377">
        <v>17</v>
      </c>
      <c r="R14" s="377">
        <v>18</v>
      </c>
      <c r="S14" s="377">
        <v>19</v>
      </c>
      <c r="T14" s="377">
        <v>20</v>
      </c>
      <c r="U14" s="377">
        <v>21</v>
      </c>
      <c r="V14" s="377">
        <v>22</v>
      </c>
      <c r="W14" s="377">
        <v>23</v>
      </c>
      <c r="X14" s="377">
        <v>24</v>
      </c>
      <c r="Y14" s="377">
        <v>25</v>
      </c>
      <c r="Z14" s="377">
        <v>26</v>
      </c>
      <c r="AA14" s="377">
        <v>27</v>
      </c>
      <c r="AB14" s="377">
        <v>28</v>
      </c>
      <c r="AC14" s="377">
        <v>29</v>
      </c>
    </row>
    <row r="15" spans="1:29" s="381" customFormat="1" ht="48" customHeight="1">
      <c r="A15" s="378" t="s">
        <v>23</v>
      </c>
      <c r="B15" s="379" t="s">
        <v>164</v>
      </c>
      <c r="C15" s="378"/>
      <c r="D15" s="378"/>
      <c r="E15" s="378"/>
      <c r="F15" s="378"/>
      <c r="G15" s="380">
        <f t="shared" ref="G15:AB15" si="0">SUM(G16:G41)</f>
        <v>4713432</v>
      </c>
      <c r="H15" s="380">
        <f t="shared" si="0"/>
        <v>1067286</v>
      </c>
      <c r="I15" s="380">
        <f t="shared" si="0"/>
        <v>347780</v>
      </c>
      <c r="J15" s="380">
        <f t="shared" si="0"/>
        <v>813554</v>
      </c>
      <c r="K15" s="380">
        <f t="shared" si="0"/>
        <v>0</v>
      </c>
      <c r="L15" s="380">
        <f t="shared" si="0"/>
        <v>3552098</v>
      </c>
      <c r="M15" s="380">
        <f t="shared" si="0"/>
        <v>2733004.7</v>
      </c>
      <c r="N15" s="380">
        <f t="shared" si="0"/>
        <v>322718.3</v>
      </c>
      <c r="O15" s="380">
        <f t="shared" si="0"/>
        <v>604340</v>
      </c>
      <c r="P15" s="380">
        <f t="shared" si="0"/>
        <v>25000</v>
      </c>
      <c r="Q15" s="380">
        <f t="shared" si="0"/>
        <v>0</v>
      </c>
      <c r="R15" s="380">
        <f t="shared" si="0"/>
        <v>25000</v>
      </c>
      <c r="S15" s="380">
        <f t="shared" si="0"/>
        <v>579340</v>
      </c>
      <c r="T15" s="380">
        <f t="shared" si="0"/>
        <v>522376</v>
      </c>
      <c r="U15" s="380">
        <f t="shared" si="0"/>
        <v>56964</v>
      </c>
      <c r="V15" s="380">
        <f t="shared" si="0"/>
        <v>4109092</v>
      </c>
      <c r="W15" s="380">
        <f t="shared" si="0"/>
        <v>1136334</v>
      </c>
      <c r="X15" s="380">
        <f t="shared" si="0"/>
        <v>653816</v>
      </c>
      <c r="Y15" s="380">
        <f t="shared" si="0"/>
        <v>482518</v>
      </c>
      <c r="Z15" s="380">
        <f t="shared" si="0"/>
        <v>2972758</v>
      </c>
      <c r="AA15" s="380">
        <f t="shared" si="0"/>
        <v>2707003.7</v>
      </c>
      <c r="AB15" s="380">
        <f t="shared" si="0"/>
        <v>265754.3</v>
      </c>
      <c r="AC15" s="378"/>
    </row>
    <row r="16" spans="1:29" ht="34.5" customHeight="1">
      <c r="A16" s="382" t="s">
        <v>19</v>
      </c>
      <c r="B16" s="27" t="s">
        <v>537</v>
      </c>
      <c r="C16" s="377"/>
      <c r="D16" s="377"/>
      <c r="E16" s="377"/>
      <c r="F16" s="377"/>
      <c r="G16" s="383"/>
      <c r="H16" s="383"/>
      <c r="I16" s="383"/>
      <c r="J16" s="383"/>
      <c r="K16" s="383"/>
      <c r="L16" s="383"/>
      <c r="M16" s="383"/>
      <c r="N16" s="383"/>
      <c r="O16" s="383"/>
      <c r="P16" s="383"/>
      <c r="Q16" s="383"/>
      <c r="R16" s="383"/>
      <c r="S16" s="383"/>
      <c r="T16" s="383"/>
      <c r="U16" s="383"/>
      <c r="V16" s="383"/>
      <c r="W16" s="383"/>
      <c r="X16" s="383"/>
      <c r="Y16" s="383"/>
      <c r="Z16" s="383"/>
      <c r="AA16" s="383"/>
      <c r="AB16" s="383"/>
      <c r="AC16" s="377"/>
    </row>
    <row r="17" spans="1:30" ht="47.25">
      <c r="A17" s="26">
        <v>1</v>
      </c>
      <c r="B17" s="27" t="s">
        <v>77</v>
      </c>
      <c r="C17" s="377"/>
      <c r="D17" s="377"/>
      <c r="E17" s="377"/>
      <c r="F17" s="377"/>
      <c r="G17" s="383"/>
      <c r="H17" s="383"/>
      <c r="I17" s="383"/>
      <c r="J17" s="383"/>
      <c r="K17" s="383"/>
      <c r="L17" s="383"/>
      <c r="M17" s="383"/>
      <c r="N17" s="383"/>
      <c r="O17" s="383"/>
      <c r="P17" s="383"/>
      <c r="Q17" s="383"/>
      <c r="R17" s="383"/>
      <c r="S17" s="383"/>
      <c r="T17" s="383"/>
      <c r="U17" s="383"/>
      <c r="V17" s="383"/>
      <c r="W17" s="383"/>
      <c r="X17" s="383"/>
      <c r="Y17" s="383"/>
      <c r="Z17" s="383"/>
      <c r="AA17" s="383"/>
      <c r="AB17" s="383"/>
      <c r="AC17" s="377"/>
    </row>
    <row r="18" spans="1:30" ht="75" customHeight="1">
      <c r="A18" s="41">
        <v>1</v>
      </c>
      <c r="B18" s="34" t="s">
        <v>165</v>
      </c>
      <c r="C18" s="377"/>
      <c r="D18" s="377"/>
      <c r="E18" s="377"/>
      <c r="F18" s="377" t="s">
        <v>167</v>
      </c>
      <c r="G18" s="383">
        <v>1480000</v>
      </c>
      <c r="H18" s="383">
        <v>340720</v>
      </c>
      <c r="I18" s="383"/>
      <c r="J18" s="383">
        <v>340720</v>
      </c>
      <c r="K18" s="383"/>
      <c r="L18" s="383">
        <v>1139280</v>
      </c>
      <c r="M18" s="383">
        <v>1025352</v>
      </c>
      <c r="N18" s="383">
        <v>113928</v>
      </c>
      <c r="O18" s="383">
        <v>569640</v>
      </c>
      <c r="P18" s="383"/>
      <c r="Q18" s="383"/>
      <c r="R18" s="383"/>
      <c r="S18" s="383">
        <v>569640</v>
      </c>
      <c r="T18" s="383">
        <v>512676</v>
      </c>
      <c r="U18" s="383">
        <v>56964</v>
      </c>
      <c r="V18" s="383">
        <v>910360</v>
      </c>
      <c r="W18" s="383">
        <f>Y18</f>
        <v>340720</v>
      </c>
      <c r="X18" s="383"/>
      <c r="Y18" s="383">
        <v>340720</v>
      </c>
      <c r="Z18" s="383">
        <v>569640</v>
      </c>
      <c r="AA18" s="383">
        <f>M18-T18</f>
        <v>512676</v>
      </c>
      <c r="AB18" s="383">
        <v>56964</v>
      </c>
      <c r="AC18" s="377"/>
      <c r="AD18" s="377" t="s">
        <v>538</v>
      </c>
    </row>
    <row r="19" spans="1:30" ht="31.5">
      <c r="A19" s="26">
        <v>2</v>
      </c>
      <c r="B19" s="27" t="s">
        <v>78</v>
      </c>
      <c r="C19" s="377"/>
      <c r="D19" s="377"/>
      <c r="E19" s="377"/>
      <c r="F19" s="377"/>
      <c r="G19" s="383"/>
      <c r="H19" s="383"/>
      <c r="I19" s="383"/>
      <c r="J19" s="383"/>
      <c r="K19" s="383"/>
      <c r="L19" s="383"/>
      <c r="M19" s="383"/>
      <c r="N19" s="383"/>
      <c r="O19" s="383"/>
      <c r="P19" s="383"/>
      <c r="Q19" s="383"/>
      <c r="R19" s="383"/>
      <c r="S19" s="383"/>
      <c r="T19" s="383"/>
      <c r="U19" s="383"/>
      <c r="V19" s="383"/>
      <c r="W19" s="383"/>
      <c r="X19" s="383"/>
      <c r="Y19" s="383"/>
      <c r="Z19" s="383"/>
      <c r="AA19" s="383"/>
      <c r="AB19" s="383"/>
      <c r="AC19" s="377"/>
      <c r="AD19" s="377"/>
    </row>
    <row r="20" spans="1:30" ht="47.25">
      <c r="A20" s="26" t="s">
        <v>60</v>
      </c>
      <c r="B20" s="27" t="s">
        <v>79</v>
      </c>
      <c r="C20" s="377"/>
      <c r="D20" s="377"/>
      <c r="E20" s="377"/>
      <c r="F20" s="377"/>
      <c r="G20" s="383"/>
      <c r="H20" s="383"/>
      <c r="I20" s="383"/>
      <c r="J20" s="383"/>
      <c r="K20" s="383"/>
      <c r="L20" s="383"/>
      <c r="M20" s="383"/>
      <c r="N20" s="383"/>
      <c r="O20" s="383"/>
      <c r="P20" s="383"/>
      <c r="Q20" s="383"/>
      <c r="R20" s="383"/>
      <c r="S20" s="383"/>
      <c r="T20" s="383"/>
      <c r="U20" s="383"/>
      <c r="V20" s="383"/>
      <c r="W20" s="383"/>
      <c r="X20" s="383"/>
      <c r="Y20" s="383"/>
      <c r="Z20" s="383"/>
      <c r="AA20" s="383"/>
      <c r="AB20" s="383"/>
      <c r="AC20" s="377"/>
      <c r="AD20" s="377"/>
    </row>
    <row r="21" spans="1:30" ht="78.75">
      <c r="A21" s="41">
        <v>1</v>
      </c>
      <c r="B21" s="34" t="s">
        <v>533</v>
      </c>
      <c r="C21" s="34" t="s">
        <v>534</v>
      </c>
      <c r="D21" s="384"/>
      <c r="E21" s="384"/>
      <c r="F21" s="384"/>
      <c r="G21" s="318">
        <v>1389698</v>
      </c>
      <c r="H21" s="318">
        <v>306036</v>
      </c>
      <c r="I21" s="318"/>
      <c r="J21" s="318">
        <v>306036</v>
      </c>
      <c r="K21" s="318"/>
      <c r="L21" s="318">
        <v>1083662</v>
      </c>
      <c r="M21" s="318">
        <v>979206</v>
      </c>
      <c r="N21" s="318">
        <v>104456</v>
      </c>
      <c r="O21" s="318"/>
      <c r="P21" s="318"/>
      <c r="Q21" s="318"/>
      <c r="R21" s="318"/>
      <c r="S21" s="318"/>
      <c r="T21" s="318"/>
      <c r="U21" s="318"/>
      <c r="V21" s="318">
        <v>1389698</v>
      </c>
      <c r="W21" s="318">
        <v>306036</v>
      </c>
      <c r="X21" s="318">
        <v>306036</v>
      </c>
      <c r="Z21" s="318">
        <v>1083662</v>
      </c>
      <c r="AA21" s="318">
        <v>979206</v>
      </c>
      <c r="AB21" s="318">
        <v>104456</v>
      </c>
      <c r="AC21" s="34"/>
      <c r="AD21" s="34" t="s">
        <v>528</v>
      </c>
    </row>
    <row r="22" spans="1:30" ht="86.25" customHeight="1">
      <c r="A22" s="41">
        <v>2</v>
      </c>
      <c r="B22" s="34" t="s">
        <v>718</v>
      </c>
      <c r="C22" s="34"/>
      <c r="D22" s="384"/>
      <c r="E22" s="384"/>
      <c r="F22" s="384"/>
      <c r="G22" s="318">
        <v>590423</v>
      </c>
      <c r="H22" s="318"/>
      <c r="I22" s="318"/>
      <c r="J22" s="318">
        <v>94048</v>
      </c>
      <c r="K22" s="318"/>
      <c r="L22" s="318">
        <v>496375</v>
      </c>
      <c r="M22" s="318"/>
      <c r="N22" s="318"/>
      <c r="O22" s="318"/>
      <c r="P22" s="318"/>
      <c r="Q22" s="318"/>
      <c r="R22" s="318"/>
      <c r="S22" s="318"/>
      <c r="T22" s="318"/>
      <c r="U22" s="318"/>
      <c r="V22" s="318">
        <v>590423</v>
      </c>
      <c r="W22" s="318">
        <v>94048</v>
      </c>
      <c r="X22" s="318"/>
      <c r="Y22" s="318">
        <v>94048</v>
      </c>
      <c r="Z22" s="318">
        <v>496375</v>
      </c>
      <c r="AA22" s="318">
        <v>496375</v>
      </c>
      <c r="AB22" s="318"/>
      <c r="AC22" s="34"/>
      <c r="AD22" s="34" t="s">
        <v>711</v>
      </c>
    </row>
    <row r="23" spans="1:30" ht="31.5">
      <c r="A23" s="26" t="s">
        <v>61</v>
      </c>
      <c r="B23" s="27" t="s">
        <v>80</v>
      </c>
      <c r="C23" s="377"/>
      <c r="D23" s="377"/>
      <c r="E23" s="377"/>
      <c r="F23" s="377"/>
      <c r="G23" s="383"/>
      <c r="H23" s="383"/>
      <c r="I23" s="383"/>
      <c r="J23" s="383"/>
      <c r="K23" s="383"/>
      <c r="L23" s="383"/>
      <c r="M23" s="383"/>
      <c r="N23" s="383"/>
      <c r="O23" s="383"/>
      <c r="P23" s="383"/>
      <c r="Q23" s="383"/>
      <c r="R23" s="383"/>
      <c r="S23" s="383"/>
      <c r="T23" s="383"/>
      <c r="U23" s="383"/>
      <c r="V23" s="383"/>
      <c r="W23" s="383"/>
      <c r="X23" s="383"/>
      <c r="Y23" s="383"/>
      <c r="Z23" s="383"/>
      <c r="AA23" s="383"/>
      <c r="AB23" s="383"/>
      <c r="AC23" s="377"/>
      <c r="AD23" s="377"/>
    </row>
    <row r="24" spans="1:30" ht="15.75">
      <c r="A24" s="41"/>
      <c r="B24" s="34"/>
      <c r="C24" s="377"/>
      <c r="D24" s="377"/>
      <c r="E24" s="377"/>
      <c r="F24" s="377"/>
      <c r="G24" s="383"/>
      <c r="H24" s="383"/>
      <c r="I24" s="383"/>
      <c r="J24" s="383"/>
      <c r="K24" s="383"/>
      <c r="L24" s="383"/>
      <c r="M24" s="383"/>
      <c r="N24" s="383"/>
      <c r="O24" s="383"/>
      <c r="P24" s="383"/>
      <c r="Q24" s="383"/>
      <c r="R24" s="383"/>
      <c r="S24" s="383"/>
      <c r="T24" s="383"/>
      <c r="U24" s="383"/>
      <c r="V24" s="383"/>
      <c r="W24" s="383"/>
      <c r="X24" s="383"/>
      <c r="Y24" s="383"/>
      <c r="Z24" s="383"/>
      <c r="AA24" s="383"/>
      <c r="AB24" s="383"/>
      <c r="AC24" s="377"/>
      <c r="AD24" s="377"/>
    </row>
    <row r="25" spans="1:30" ht="31.5">
      <c r="A25" s="26">
        <v>3</v>
      </c>
      <c r="B25" s="27" t="s">
        <v>81</v>
      </c>
      <c r="C25" s="377"/>
      <c r="D25" s="377"/>
      <c r="E25" s="377"/>
      <c r="F25" s="377"/>
      <c r="G25" s="383"/>
      <c r="H25" s="383"/>
      <c r="I25" s="383"/>
      <c r="J25" s="383"/>
      <c r="K25" s="383"/>
      <c r="L25" s="383"/>
      <c r="M25" s="383"/>
      <c r="N25" s="383"/>
      <c r="O25" s="383"/>
      <c r="P25" s="383"/>
      <c r="Q25" s="383"/>
      <c r="R25" s="383"/>
      <c r="S25" s="383"/>
      <c r="T25" s="383"/>
      <c r="U25" s="383"/>
      <c r="V25" s="383"/>
      <c r="W25" s="383"/>
      <c r="X25" s="383"/>
      <c r="Y25" s="383"/>
      <c r="Z25" s="383"/>
      <c r="AA25" s="383"/>
      <c r="AB25" s="383"/>
      <c r="AC25" s="377"/>
      <c r="AD25" s="377"/>
    </row>
    <row r="26" spans="1:30" ht="15.75">
      <c r="A26" s="26"/>
      <c r="B26" s="27"/>
      <c r="C26" s="377"/>
      <c r="D26" s="377"/>
      <c r="E26" s="377"/>
      <c r="F26" s="377"/>
      <c r="G26" s="383"/>
      <c r="H26" s="383"/>
      <c r="I26" s="383"/>
      <c r="J26" s="383"/>
      <c r="K26" s="383"/>
      <c r="L26" s="383"/>
      <c r="M26" s="383"/>
      <c r="N26" s="383"/>
      <c r="O26" s="383"/>
      <c r="P26" s="383"/>
      <c r="Q26" s="383"/>
      <c r="R26" s="383"/>
      <c r="S26" s="383"/>
      <c r="T26" s="383"/>
      <c r="U26" s="383"/>
      <c r="V26" s="383"/>
      <c r="W26" s="383"/>
      <c r="X26" s="383"/>
      <c r="Y26" s="383"/>
      <c r="Z26" s="383"/>
      <c r="AA26" s="383"/>
      <c r="AB26" s="383"/>
      <c r="AC26" s="377"/>
      <c r="AD26" s="377"/>
    </row>
    <row r="27" spans="1:30" ht="54" customHeight="1">
      <c r="A27" s="385" t="s">
        <v>21</v>
      </c>
      <c r="B27" s="386" t="s">
        <v>2396</v>
      </c>
      <c r="C27" s="384"/>
      <c r="D27" s="384"/>
      <c r="E27" s="384"/>
      <c r="F27" s="384"/>
      <c r="G27" s="387"/>
      <c r="H27" s="387"/>
      <c r="I27" s="387"/>
      <c r="J27" s="387"/>
      <c r="K27" s="387"/>
      <c r="L27" s="387"/>
      <c r="M27" s="387"/>
      <c r="N27" s="387"/>
      <c r="O27" s="387"/>
      <c r="P27" s="387"/>
      <c r="Q27" s="387"/>
      <c r="R27" s="387"/>
      <c r="S27" s="387"/>
      <c r="T27" s="387"/>
      <c r="U27" s="387"/>
      <c r="V27" s="387"/>
      <c r="W27" s="387"/>
      <c r="X27" s="387"/>
      <c r="Y27" s="387"/>
      <c r="Z27" s="387"/>
      <c r="AA27" s="387"/>
      <c r="AB27" s="387"/>
      <c r="AC27" s="384"/>
      <c r="AD27" s="384"/>
    </row>
    <row r="28" spans="1:30" ht="47.25">
      <c r="A28" s="26">
        <v>1</v>
      </c>
      <c r="B28" s="27" t="s">
        <v>77</v>
      </c>
      <c r="C28" s="384"/>
      <c r="D28" s="384"/>
      <c r="E28" s="384"/>
      <c r="F28" s="384"/>
      <c r="G28" s="318"/>
      <c r="H28" s="318"/>
      <c r="I28" s="318"/>
      <c r="J28" s="318"/>
      <c r="K28" s="318"/>
      <c r="L28" s="318"/>
      <c r="M28" s="318"/>
      <c r="N28" s="318"/>
      <c r="O28" s="318"/>
      <c r="P28" s="318"/>
      <c r="Q28" s="318"/>
      <c r="R28" s="318"/>
      <c r="S28" s="318"/>
      <c r="T28" s="318"/>
      <c r="U28" s="318"/>
      <c r="V28" s="318"/>
      <c r="W28" s="318"/>
      <c r="X28" s="318"/>
      <c r="Y28" s="318"/>
      <c r="Z28" s="318"/>
      <c r="AA28" s="318"/>
      <c r="AB28" s="318"/>
      <c r="AC28" s="384"/>
      <c r="AD28" s="384"/>
    </row>
    <row r="29" spans="1:30" ht="31.5">
      <c r="A29" s="26">
        <v>2</v>
      </c>
      <c r="B29" s="27" t="s">
        <v>78</v>
      </c>
      <c r="C29" s="384"/>
      <c r="D29" s="384"/>
      <c r="E29" s="384"/>
      <c r="F29" s="384"/>
      <c r="G29" s="318"/>
      <c r="H29" s="318"/>
      <c r="I29" s="318"/>
      <c r="J29" s="318"/>
      <c r="K29" s="318"/>
      <c r="L29" s="318"/>
      <c r="M29" s="318"/>
      <c r="N29" s="318"/>
      <c r="O29" s="318"/>
      <c r="P29" s="318"/>
      <c r="Q29" s="318"/>
      <c r="R29" s="318"/>
      <c r="S29" s="318"/>
      <c r="T29" s="318"/>
      <c r="U29" s="318"/>
      <c r="V29" s="318"/>
      <c r="W29" s="318"/>
      <c r="X29" s="318"/>
      <c r="Y29" s="318"/>
      <c r="Z29" s="318"/>
      <c r="AA29" s="318"/>
      <c r="AB29" s="318"/>
      <c r="AC29" s="384"/>
      <c r="AD29" s="384"/>
    </row>
    <row r="30" spans="1:30" ht="47.25">
      <c r="A30" s="26" t="s">
        <v>60</v>
      </c>
      <c r="B30" s="27" t="s">
        <v>79</v>
      </c>
      <c r="C30" s="384"/>
      <c r="D30" s="384"/>
      <c r="E30" s="384"/>
      <c r="F30" s="384"/>
      <c r="G30" s="318"/>
      <c r="H30" s="318"/>
      <c r="I30" s="318"/>
      <c r="J30" s="318"/>
      <c r="K30" s="318"/>
      <c r="L30" s="318"/>
      <c r="M30" s="318"/>
      <c r="N30" s="318"/>
      <c r="O30" s="318"/>
      <c r="P30" s="318"/>
      <c r="Q30" s="318"/>
      <c r="R30" s="318"/>
      <c r="S30" s="318"/>
      <c r="T30" s="318"/>
      <c r="U30" s="318"/>
      <c r="V30" s="318"/>
      <c r="W30" s="318"/>
      <c r="X30" s="318"/>
      <c r="Y30" s="318"/>
      <c r="Z30" s="318"/>
      <c r="AA30" s="318"/>
      <c r="AB30" s="318"/>
      <c r="AC30" s="384"/>
      <c r="AD30" s="384"/>
    </row>
    <row r="31" spans="1:30" ht="60" customHeight="1">
      <c r="A31" s="41">
        <v>1</v>
      </c>
      <c r="B31" s="34" t="s">
        <v>834</v>
      </c>
      <c r="C31" s="377"/>
      <c r="D31" s="377"/>
      <c r="E31" s="377"/>
      <c r="F31" s="377"/>
      <c r="G31" s="318">
        <v>695561</v>
      </c>
      <c r="H31" s="318">
        <v>347780</v>
      </c>
      <c r="I31" s="318">
        <v>347780</v>
      </c>
      <c r="J31" s="383"/>
      <c r="K31" s="383"/>
      <c r="L31" s="383">
        <v>347781</v>
      </c>
      <c r="M31" s="383">
        <v>243446.69999999998</v>
      </c>
      <c r="N31" s="383">
        <v>104334.3</v>
      </c>
      <c r="O31" s="383"/>
      <c r="P31" s="318"/>
      <c r="Q31" s="318"/>
      <c r="R31" s="383"/>
      <c r="S31" s="383"/>
      <c r="T31" s="383"/>
      <c r="U31" s="383"/>
      <c r="V31" s="318">
        <v>695561</v>
      </c>
      <c r="W31" s="318">
        <v>347780</v>
      </c>
      <c r="X31" s="318">
        <v>347780</v>
      </c>
      <c r="Y31" s="383"/>
      <c r="Z31" s="383">
        <v>347781</v>
      </c>
      <c r="AA31" s="383">
        <v>243446.69999999998</v>
      </c>
      <c r="AB31" s="383">
        <v>104334.3</v>
      </c>
      <c r="AC31" s="377"/>
      <c r="AD31" s="377" t="s">
        <v>836</v>
      </c>
    </row>
    <row r="32" spans="1:30" ht="31.5">
      <c r="A32" s="26" t="s">
        <v>61</v>
      </c>
      <c r="B32" s="27" t="s">
        <v>80</v>
      </c>
      <c r="C32" s="384"/>
      <c r="D32" s="384"/>
      <c r="E32" s="384"/>
      <c r="F32" s="384"/>
      <c r="G32" s="318"/>
      <c r="H32" s="318"/>
      <c r="I32" s="318"/>
      <c r="J32" s="318"/>
      <c r="K32" s="318"/>
      <c r="L32" s="318"/>
      <c r="M32" s="318"/>
      <c r="N32" s="318"/>
      <c r="O32" s="318"/>
      <c r="P32" s="318"/>
      <c r="Q32" s="318"/>
      <c r="R32" s="318"/>
      <c r="S32" s="318"/>
      <c r="T32" s="318"/>
      <c r="U32" s="318"/>
      <c r="V32" s="318"/>
      <c r="W32" s="318"/>
      <c r="X32" s="318"/>
      <c r="Y32" s="318"/>
      <c r="Z32" s="318"/>
      <c r="AA32" s="318"/>
      <c r="AB32" s="318"/>
      <c r="AC32" s="384"/>
      <c r="AD32" s="384"/>
    </row>
    <row r="33" spans="1:30" ht="31.5">
      <c r="A33" s="26">
        <v>3</v>
      </c>
      <c r="B33" s="27" t="s">
        <v>81</v>
      </c>
      <c r="C33" s="384"/>
      <c r="D33" s="384"/>
      <c r="E33" s="384"/>
      <c r="F33" s="384"/>
      <c r="G33" s="318"/>
      <c r="H33" s="318"/>
      <c r="I33" s="318"/>
      <c r="J33" s="318"/>
      <c r="K33" s="318"/>
      <c r="L33" s="318"/>
      <c r="M33" s="318"/>
      <c r="N33" s="318"/>
      <c r="O33" s="318"/>
      <c r="P33" s="318"/>
      <c r="Q33" s="318"/>
      <c r="R33" s="318"/>
      <c r="S33" s="318"/>
      <c r="T33" s="318"/>
      <c r="U33" s="318"/>
      <c r="V33" s="318"/>
      <c r="W33" s="318"/>
      <c r="X33" s="318"/>
      <c r="Y33" s="318"/>
      <c r="Z33" s="318"/>
      <c r="AA33" s="318"/>
      <c r="AB33" s="318"/>
      <c r="AC33" s="384"/>
      <c r="AD33" s="384"/>
    </row>
    <row r="34" spans="1:30" ht="15.75">
      <c r="A34" s="26"/>
      <c r="B34" s="27"/>
      <c r="C34" s="384"/>
      <c r="D34" s="384"/>
      <c r="E34" s="384"/>
      <c r="F34" s="384"/>
      <c r="G34" s="318"/>
      <c r="H34" s="318"/>
      <c r="I34" s="318"/>
      <c r="J34" s="318"/>
      <c r="K34" s="318"/>
      <c r="L34" s="318"/>
      <c r="M34" s="318"/>
      <c r="N34" s="318"/>
      <c r="O34" s="318"/>
      <c r="P34" s="318"/>
      <c r="Q34" s="318"/>
      <c r="R34" s="318"/>
      <c r="S34" s="318"/>
      <c r="T34" s="318"/>
      <c r="U34" s="318"/>
      <c r="V34" s="318"/>
      <c r="W34" s="318"/>
      <c r="X34" s="318"/>
      <c r="Y34" s="318"/>
      <c r="Z34" s="318"/>
      <c r="AA34" s="318"/>
      <c r="AB34" s="318"/>
      <c r="AC34" s="384"/>
      <c r="AD34" s="384"/>
    </row>
    <row r="35" spans="1:30" ht="31.5">
      <c r="A35" s="385" t="s">
        <v>43</v>
      </c>
      <c r="B35" s="386" t="s">
        <v>536</v>
      </c>
      <c r="C35" s="384"/>
      <c r="D35" s="384"/>
      <c r="E35" s="384"/>
      <c r="F35" s="384"/>
      <c r="G35" s="387"/>
      <c r="H35" s="387"/>
      <c r="I35" s="387"/>
      <c r="J35" s="387"/>
      <c r="K35" s="387"/>
      <c r="L35" s="387"/>
      <c r="M35" s="387"/>
      <c r="N35" s="387"/>
      <c r="O35" s="387"/>
      <c r="P35" s="387"/>
      <c r="Q35" s="387"/>
      <c r="R35" s="387"/>
      <c r="S35" s="387"/>
      <c r="T35" s="387"/>
      <c r="U35" s="387"/>
      <c r="V35" s="387"/>
      <c r="W35" s="387"/>
      <c r="X35" s="387"/>
      <c r="Y35" s="387"/>
      <c r="Z35" s="387"/>
      <c r="AA35" s="387"/>
      <c r="AB35" s="387"/>
      <c r="AC35" s="384"/>
      <c r="AD35" s="384"/>
    </row>
    <row r="36" spans="1:30" ht="73.5" customHeight="1">
      <c r="A36" s="26">
        <v>1</v>
      </c>
      <c r="B36" s="27" t="s">
        <v>77</v>
      </c>
      <c r="C36" s="384"/>
      <c r="D36" s="384"/>
      <c r="E36" s="384"/>
      <c r="F36" s="384"/>
      <c r="G36" s="318"/>
      <c r="H36" s="318"/>
      <c r="I36" s="318"/>
      <c r="J36" s="318"/>
      <c r="K36" s="318"/>
      <c r="L36" s="318"/>
      <c r="M36" s="318"/>
      <c r="N36" s="318"/>
      <c r="O36" s="318"/>
      <c r="P36" s="318"/>
      <c r="Q36" s="318"/>
      <c r="R36" s="318"/>
      <c r="S36" s="318"/>
      <c r="T36" s="318"/>
      <c r="U36" s="318"/>
      <c r="V36" s="318"/>
      <c r="W36" s="318"/>
      <c r="X36" s="318"/>
      <c r="Y36" s="318"/>
      <c r="Z36" s="318"/>
      <c r="AA36" s="318"/>
      <c r="AB36" s="318"/>
      <c r="AC36" s="384"/>
      <c r="AD36" s="384"/>
    </row>
    <row r="37" spans="1:30" ht="99" customHeight="1">
      <c r="A37" s="41">
        <v>1</v>
      </c>
      <c r="B37" s="34" t="s">
        <v>383</v>
      </c>
      <c r="C37" s="34" t="s">
        <v>385</v>
      </c>
      <c r="D37" s="384"/>
      <c r="E37" s="384"/>
      <c r="F37" s="384"/>
      <c r="G37" s="318">
        <v>557750</v>
      </c>
      <c r="H37" s="318">
        <v>72750</v>
      </c>
      <c r="I37" s="318"/>
      <c r="J37" s="318">
        <v>72750</v>
      </c>
      <c r="K37" s="318"/>
      <c r="L37" s="318">
        <v>485000</v>
      </c>
      <c r="M37" s="318">
        <v>485000</v>
      </c>
      <c r="N37" s="318"/>
      <c r="O37" s="318">
        <v>34700</v>
      </c>
      <c r="P37" s="318">
        <v>25000</v>
      </c>
      <c r="Q37" s="318"/>
      <c r="R37" s="318">
        <v>25000</v>
      </c>
      <c r="S37" s="318">
        <v>9700</v>
      </c>
      <c r="T37" s="318">
        <v>9700</v>
      </c>
      <c r="U37" s="318"/>
      <c r="V37" s="318">
        <v>523050</v>
      </c>
      <c r="W37" s="318">
        <v>47750</v>
      </c>
      <c r="X37" s="318"/>
      <c r="Y37" s="318">
        <v>47750</v>
      </c>
      <c r="Z37" s="318">
        <v>475300</v>
      </c>
      <c r="AA37" s="318">
        <v>475300</v>
      </c>
      <c r="AB37" s="318"/>
      <c r="AC37" s="34"/>
      <c r="AD37" s="34" t="s">
        <v>384</v>
      </c>
    </row>
    <row r="38" spans="1:30" ht="31.5">
      <c r="A38" s="26">
        <v>2</v>
      </c>
      <c r="B38" s="27" t="s">
        <v>78</v>
      </c>
      <c r="C38" s="384"/>
      <c r="D38" s="384"/>
      <c r="E38" s="384"/>
      <c r="F38" s="384"/>
      <c r="G38" s="318"/>
      <c r="H38" s="318"/>
      <c r="I38" s="318"/>
      <c r="J38" s="318"/>
      <c r="K38" s="318"/>
      <c r="L38" s="318"/>
      <c r="M38" s="318"/>
      <c r="N38" s="318"/>
      <c r="O38" s="318"/>
      <c r="P38" s="318"/>
      <c r="Q38" s="318"/>
      <c r="R38" s="318"/>
      <c r="S38" s="318"/>
      <c r="T38" s="318"/>
      <c r="U38" s="318"/>
      <c r="V38" s="318"/>
      <c r="W38" s="318"/>
      <c r="X38" s="318"/>
      <c r="Y38" s="318"/>
      <c r="Z38" s="318"/>
      <c r="AA38" s="318"/>
      <c r="AB38" s="318"/>
      <c r="AC38" s="384"/>
      <c r="AD38" s="384"/>
    </row>
    <row r="39" spans="1:30" ht="56.25" customHeight="1">
      <c r="A39" s="26" t="s">
        <v>60</v>
      </c>
      <c r="B39" s="27" t="s">
        <v>79</v>
      </c>
      <c r="C39" s="384"/>
      <c r="D39" s="384"/>
      <c r="E39" s="384"/>
      <c r="F39" s="384"/>
      <c r="G39" s="318"/>
      <c r="H39" s="318"/>
      <c r="I39" s="318"/>
      <c r="J39" s="318"/>
      <c r="K39" s="318"/>
      <c r="L39" s="318"/>
      <c r="M39" s="318"/>
      <c r="N39" s="318"/>
      <c r="O39" s="318"/>
      <c r="P39" s="318"/>
      <c r="Q39" s="318"/>
      <c r="R39" s="318"/>
      <c r="S39" s="318"/>
      <c r="T39" s="318"/>
      <c r="U39" s="318"/>
      <c r="V39" s="318"/>
      <c r="W39" s="318"/>
      <c r="X39" s="318"/>
      <c r="Y39" s="318"/>
      <c r="Z39" s="318"/>
      <c r="AA39" s="318"/>
      <c r="AB39" s="318"/>
      <c r="AC39" s="384"/>
      <c r="AD39" s="384"/>
    </row>
    <row r="40" spans="1:30" ht="31.5">
      <c r="A40" s="26" t="s">
        <v>61</v>
      </c>
      <c r="B40" s="27" t="s">
        <v>80</v>
      </c>
      <c r="C40" s="384"/>
      <c r="D40" s="384"/>
      <c r="E40" s="384"/>
      <c r="F40" s="384"/>
      <c r="G40" s="318"/>
      <c r="H40" s="318"/>
      <c r="I40" s="318"/>
      <c r="J40" s="318"/>
      <c r="K40" s="318"/>
      <c r="L40" s="318"/>
      <c r="M40" s="318"/>
      <c r="N40" s="318"/>
      <c r="O40" s="318"/>
      <c r="P40" s="318"/>
      <c r="Q40" s="318"/>
      <c r="R40" s="318"/>
      <c r="S40" s="318"/>
      <c r="T40" s="318"/>
      <c r="U40" s="318"/>
      <c r="V40" s="318"/>
      <c r="W40" s="318"/>
      <c r="X40" s="318"/>
      <c r="Y40" s="318"/>
      <c r="Z40" s="318"/>
      <c r="AA40" s="318"/>
      <c r="AB40" s="318"/>
      <c r="AC40" s="384"/>
      <c r="AD40" s="384"/>
    </row>
    <row r="41" spans="1:30" ht="31.5">
      <c r="A41" s="26">
        <v>3</v>
      </c>
      <c r="B41" s="27" t="s">
        <v>81</v>
      </c>
      <c r="C41" s="384"/>
      <c r="D41" s="384"/>
      <c r="E41" s="384"/>
      <c r="F41" s="384"/>
      <c r="G41" s="318"/>
      <c r="H41" s="318"/>
      <c r="I41" s="318"/>
      <c r="J41" s="318"/>
      <c r="K41" s="318"/>
      <c r="L41" s="318"/>
      <c r="M41" s="318"/>
      <c r="N41" s="318"/>
      <c r="O41" s="318"/>
      <c r="P41" s="318"/>
      <c r="Q41" s="318"/>
      <c r="R41" s="318"/>
      <c r="S41" s="318"/>
      <c r="T41" s="318"/>
      <c r="U41" s="318"/>
      <c r="V41" s="318"/>
      <c r="W41" s="318"/>
      <c r="X41" s="318"/>
      <c r="Y41" s="318"/>
      <c r="Z41" s="318"/>
      <c r="AA41" s="318"/>
      <c r="AB41" s="318"/>
      <c r="AC41" s="384"/>
      <c r="AD41" s="384"/>
    </row>
    <row r="42" spans="1:30" s="381" customFormat="1" ht="42.75">
      <c r="A42" s="378" t="s">
        <v>24</v>
      </c>
      <c r="B42" s="388" t="s">
        <v>166</v>
      </c>
      <c r="C42" s="389"/>
      <c r="D42" s="389"/>
      <c r="E42" s="389"/>
      <c r="F42" s="389"/>
      <c r="G42" s="390"/>
      <c r="H42" s="390"/>
      <c r="I42" s="390"/>
      <c r="J42" s="390"/>
      <c r="K42" s="390"/>
      <c r="L42" s="390"/>
      <c r="M42" s="390"/>
      <c r="N42" s="390"/>
      <c r="O42" s="390"/>
      <c r="P42" s="390"/>
      <c r="Q42" s="390"/>
      <c r="R42" s="390"/>
      <c r="S42" s="390"/>
      <c r="T42" s="390"/>
      <c r="U42" s="390"/>
      <c r="V42" s="390"/>
      <c r="W42" s="390"/>
      <c r="X42" s="390"/>
      <c r="Y42" s="390"/>
      <c r="Z42" s="390"/>
      <c r="AA42" s="390"/>
      <c r="AB42" s="390"/>
      <c r="AC42" s="389"/>
      <c r="AD42" s="389"/>
    </row>
    <row r="43" spans="1:30" ht="15.75">
      <c r="A43" s="26"/>
      <c r="B43" s="27"/>
      <c r="C43" s="384"/>
      <c r="D43" s="384"/>
      <c r="E43" s="384"/>
      <c r="F43" s="384"/>
      <c r="G43" s="318"/>
      <c r="H43" s="318"/>
      <c r="I43" s="318"/>
      <c r="J43" s="318"/>
      <c r="K43" s="318"/>
      <c r="L43" s="318"/>
      <c r="M43" s="318"/>
      <c r="N43" s="318"/>
      <c r="O43" s="318"/>
      <c r="P43" s="318"/>
      <c r="Q43" s="318"/>
      <c r="R43" s="318"/>
      <c r="S43" s="318"/>
      <c r="T43" s="318"/>
      <c r="U43" s="318"/>
      <c r="V43" s="318"/>
      <c r="W43" s="318"/>
      <c r="X43" s="318"/>
      <c r="Y43" s="318"/>
      <c r="Z43" s="318"/>
      <c r="AA43" s="318"/>
      <c r="AB43" s="318"/>
      <c r="AC43" s="384"/>
    </row>
  </sheetData>
  <mergeCells count="53">
    <mergeCell ref="Y10:Y13"/>
    <mergeCell ref="AA10:AA13"/>
    <mergeCell ref="AB10:AB13"/>
    <mergeCell ref="V5:AB6"/>
    <mergeCell ref="V7:V13"/>
    <mergeCell ref="W7:AB7"/>
    <mergeCell ref="W8:Y8"/>
    <mergeCell ref="Z8:AB8"/>
    <mergeCell ref="W9:W13"/>
    <mergeCell ref="X9:Y9"/>
    <mergeCell ref="Z9:Z13"/>
    <mergeCell ref="AA9:AB9"/>
    <mergeCell ref="X10:X13"/>
    <mergeCell ref="O5:U6"/>
    <mergeCell ref="O7:O13"/>
    <mergeCell ref="P7:U7"/>
    <mergeCell ref="P8:R8"/>
    <mergeCell ref="S8:U8"/>
    <mergeCell ref="P9:P13"/>
    <mergeCell ref="S9:S13"/>
    <mergeCell ref="Q9:R9"/>
    <mergeCell ref="Q10:Q13"/>
    <mergeCell ref="R10:R13"/>
    <mergeCell ref="T9:U9"/>
    <mergeCell ref="T10:T13"/>
    <mergeCell ref="U10:U13"/>
    <mergeCell ref="H8:N8"/>
    <mergeCell ref="H10:H13"/>
    <mergeCell ref="I10:J10"/>
    <mergeCell ref="K10:K13"/>
    <mergeCell ref="L10:N10"/>
    <mergeCell ref="I11:I13"/>
    <mergeCell ref="J11:J13"/>
    <mergeCell ref="L11:L13"/>
    <mergeCell ref="M11:N11"/>
    <mergeCell ref="M12:M13"/>
    <mergeCell ref="N12:N13"/>
    <mergeCell ref="AC5:AC13"/>
    <mergeCell ref="A1:AC1"/>
    <mergeCell ref="A2:AC2"/>
    <mergeCell ref="A3:AC3"/>
    <mergeCell ref="A4:AC4"/>
    <mergeCell ref="A5:A13"/>
    <mergeCell ref="B5:B13"/>
    <mergeCell ref="C5:C13"/>
    <mergeCell ref="D5:D13"/>
    <mergeCell ref="E5:E13"/>
    <mergeCell ref="F5:N6"/>
    <mergeCell ref="H9:J9"/>
    <mergeCell ref="K9:N9"/>
    <mergeCell ref="F7:F13"/>
    <mergeCell ref="G7:N7"/>
    <mergeCell ref="G8:G13"/>
  </mergeCells>
  <pageMargins left="0.20866141699999999" right="0.20866141699999999" top="0.44803149599999997" bottom="0.24803149599999999" header="0.31496062992126" footer="0.31496062992126"/>
  <pageSetup paperSize="9" scale="40" firstPageNumber="47" orientation="landscape" useFirstPageNumber="1" r:id="rId1"/>
  <headerFooter>
    <oddHeader>&amp;C&amp;P</oddHead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W1440"/>
  <sheetViews>
    <sheetView showZeros="0" view="pageBreakPreview" zoomScale="60" zoomScaleNormal="60" workbookViewId="0">
      <selection activeCell="P17" sqref="P17"/>
    </sheetView>
  </sheetViews>
  <sheetFormatPr defaultRowHeight="15.75"/>
  <cols>
    <col min="1" max="1" width="8.85546875" style="127" customWidth="1"/>
    <col min="2" max="2" width="40.7109375" style="249" customWidth="1"/>
    <col min="3" max="3" width="9" style="121" customWidth="1"/>
    <col min="4" max="4" width="15.7109375" style="121" customWidth="1"/>
    <col min="5" max="6" width="10.7109375" style="121" customWidth="1"/>
    <col min="7" max="7" width="40.7109375" style="121" customWidth="1"/>
    <col min="8" max="15" width="15.7109375" style="121" customWidth="1"/>
    <col min="16" max="16" width="27.28515625" style="121" customWidth="1"/>
    <col min="17" max="17" width="15" style="120" customWidth="1"/>
    <col min="18" max="16384" width="9.140625" style="121"/>
  </cols>
  <sheetData>
    <row r="1" spans="1:17" s="117" customFormat="1">
      <c r="A1" s="478" t="s">
        <v>2496</v>
      </c>
      <c r="B1" s="478"/>
      <c r="C1" s="478"/>
      <c r="D1" s="478"/>
      <c r="E1" s="478"/>
      <c r="F1" s="478"/>
      <c r="G1" s="478"/>
      <c r="H1" s="478"/>
      <c r="I1" s="478"/>
      <c r="J1" s="478"/>
      <c r="K1" s="478"/>
      <c r="L1" s="478"/>
      <c r="M1" s="478"/>
      <c r="N1" s="478"/>
      <c r="O1" s="478"/>
      <c r="P1" s="478"/>
      <c r="Q1" s="116"/>
    </row>
    <row r="2" spans="1:17" ht="33" customHeight="1">
      <c r="A2" s="479" t="s">
        <v>84</v>
      </c>
      <c r="B2" s="480"/>
      <c r="C2" s="480"/>
      <c r="D2" s="480"/>
      <c r="E2" s="480"/>
      <c r="F2" s="480"/>
      <c r="G2" s="480"/>
      <c r="H2" s="480"/>
      <c r="I2" s="480"/>
      <c r="J2" s="480"/>
      <c r="K2" s="480"/>
      <c r="L2" s="480"/>
      <c r="M2" s="480"/>
      <c r="N2" s="480"/>
      <c r="O2" s="480"/>
      <c r="P2" s="480"/>
    </row>
    <row r="3" spans="1:17">
      <c r="A3" s="481" t="str">
        <f>'TH nhu cau 26-30'!A3</f>
        <v>(Kèm theo Nghị quyết số                   /NQ-HĐND ngày        /11/2024 của Hội đồng nhân dân tỉnh Điện Biên)</v>
      </c>
      <c r="B3" s="481"/>
      <c r="C3" s="481"/>
      <c r="D3" s="481"/>
      <c r="E3" s="481"/>
      <c r="F3" s="481"/>
      <c r="G3" s="481"/>
      <c r="H3" s="481"/>
      <c r="I3" s="481"/>
      <c r="J3" s="481"/>
      <c r="K3" s="481"/>
      <c r="L3" s="481"/>
      <c r="M3" s="481"/>
      <c r="N3" s="481"/>
      <c r="O3" s="481"/>
      <c r="P3" s="481"/>
    </row>
    <row r="4" spans="1:17">
      <c r="A4" s="482" t="s">
        <v>18</v>
      </c>
      <c r="B4" s="482"/>
      <c r="C4" s="482"/>
      <c r="D4" s="482"/>
      <c r="E4" s="482"/>
      <c r="F4" s="482"/>
      <c r="G4" s="482"/>
      <c r="H4" s="482"/>
      <c r="I4" s="482"/>
      <c r="J4" s="482"/>
      <c r="K4" s="482"/>
      <c r="L4" s="482"/>
      <c r="M4" s="482"/>
      <c r="N4" s="482"/>
      <c r="O4" s="482"/>
      <c r="P4" s="482"/>
    </row>
    <row r="5" spans="1:17" s="124" customFormat="1">
      <c r="A5" s="477" t="s">
        <v>0</v>
      </c>
      <c r="B5" s="477" t="s">
        <v>1</v>
      </c>
      <c r="C5" s="474" t="s">
        <v>58</v>
      </c>
      <c r="D5" s="477" t="s">
        <v>2</v>
      </c>
      <c r="E5" s="483" t="s">
        <v>3</v>
      </c>
      <c r="F5" s="484"/>
      <c r="G5" s="474" t="s">
        <v>4</v>
      </c>
      <c r="H5" s="477" t="s">
        <v>73</v>
      </c>
      <c r="I5" s="477"/>
      <c r="J5" s="477"/>
      <c r="K5" s="477" t="s">
        <v>74</v>
      </c>
      <c r="L5" s="477"/>
      <c r="M5" s="483" t="s">
        <v>75</v>
      </c>
      <c r="N5" s="487"/>
      <c r="O5" s="484"/>
      <c r="P5" s="477" t="s">
        <v>6</v>
      </c>
      <c r="Q5" s="123"/>
    </row>
    <row r="6" spans="1:17" s="124" customFormat="1">
      <c r="A6" s="477"/>
      <c r="B6" s="477"/>
      <c r="C6" s="475"/>
      <c r="D6" s="477"/>
      <c r="E6" s="485"/>
      <c r="F6" s="486"/>
      <c r="G6" s="475"/>
      <c r="H6" s="477"/>
      <c r="I6" s="477"/>
      <c r="J6" s="477"/>
      <c r="K6" s="477"/>
      <c r="L6" s="477"/>
      <c r="M6" s="485"/>
      <c r="N6" s="488"/>
      <c r="O6" s="486"/>
      <c r="P6" s="477"/>
      <c r="Q6" s="123"/>
    </row>
    <row r="7" spans="1:17" s="124" customFormat="1">
      <c r="A7" s="477"/>
      <c r="B7" s="477"/>
      <c r="C7" s="475"/>
      <c r="D7" s="477"/>
      <c r="E7" s="474" t="s">
        <v>7</v>
      </c>
      <c r="F7" s="474" t="s">
        <v>8</v>
      </c>
      <c r="G7" s="475"/>
      <c r="H7" s="477" t="s">
        <v>9</v>
      </c>
      <c r="I7" s="477" t="s">
        <v>10</v>
      </c>
      <c r="J7" s="477"/>
      <c r="K7" s="477" t="s">
        <v>11</v>
      </c>
      <c r="L7" s="477" t="s">
        <v>26</v>
      </c>
      <c r="M7" s="474" t="s">
        <v>13</v>
      </c>
      <c r="N7" s="477" t="s">
        <v>14</v>
      </c>
      <c r="O7" s="477"/>
      <c r="P7" s="477"/>
      <c r="Q7" s="123"/>
    </row>
    <row r="8" spans="1:17" s="124" customFormat="1">
      <c r="A8" s="477"/>
      <c r="B8" s="477"/>
      <c r="C8" s="475"/>
      <c r="D8" s="477"/>
      <c r="E8" s="475"/>
      <c r="F8" s="475"/>
      <c r="G8" s="475"/>
      <c r="H8" s="477"/>
      <c r="I8" s="477" t="s">
        <v>11</v>
      </c>
      <c r="J8" s="477" t="s">
        <v>26</v>
      </c>
      <c r="K8" s="477"/>
      <c r="L8" s="477"/>
      <c r="M8" s="475"/>
      <c r="N8" s="474" t="s">
        <v>16</v>
      </c>
      <c r="O8" s="474" t="s">
        <v>17</v>
      </c>
      <c r="P8" s="477"/>
      <c r="Q8" s="123"/>
    </row>
    <row r="9" spans="1:17" s="124" customFormat="1">
      <c r="A9" s="477"/>
      <c r="B9" s="477"/>
      <c r="C9" s="475"/>
      <c r="D9" s="477"/>
      <c r="E9" s="475"/>
      <c r="F9" s="475"/>
      <c r="G9" s="475"/>
      <c r="H9" s="477"/>
      <c r="I9" s="477"/>
      <c r="J9" s="477"/>
      <c r="K9" s="477"/>
      <c r="L9" s="477"/>
      <c r="M9" s="475"/>
      <c r="N9" s="475"/>
      <c r="O9" s="475"/>
      <c r="P9" s="477"/>
      <c r="Q9" s="123"/>
    </row>
    <row r="10" spans="1:17" s="124" customFormat="1">
      <c r="A10" s="477"/>
      <c r="B10" s="477"/>
      <c r="C10" s="475"/>
      <c r="D10" s="477"/>
      <c r="E10" s="475"/>
      <c r="F10" s="475"/>
      <c r="G10" s="475"/>
      <c r="H10" s="477"/>
      <c r="I10" s="477"/>
      <c r="J10" s="477"/>
      <c r="K10" s="477"/>
      <c r="L10" s="477"/>
      <c r="M10" s="475"/>
      <c r="N10" s="475"/>
      <c r="O10" s="475"/>
      <c r="P10" s="477"/>
      <c r="Q10" s="123"/>
    </row>
    <row r="11" spans="1:17" s="124" customFormat="1" ht="30.75" customHeight="1">
      <c r="A11" s="477"/>
      <c r="B11" s="477"/>
      <c r="C11" s="476"/>
      <c r="D11" s="477"/>
      <c r="E11" s="476"/>
      <c r="F11" s="476"/>
      <c r="G11" s="476"/>
      <c r="H11" s="477"/>
      <c r="I11" s="477"/>
      <c r="J11" s="477"/>
      <c r="K11" s="477"/>
      <c r="L11" s="477"/>
      <c r="M11" s="476"/>
      <c r="N11" s="476"/>
      <c r="O11" s="476"/>
      <c r="P11" s="477"/>
      <c r="Q11" s="123"/>
    </row>
    <row r="12" spans="1:17" s="127" customFormat="1" ht="14.25" customHeight="1">
      <c r="A12" s="125">
        <v>1</v>
      </c>
      <c r="B12" s="125">
        <v>2</v>
      </c>
      <c r="C12" s="125">
        <v>3</v>
      </c>
      <c r="D12" s="125">
        <v>4</v>
      </c>
      <c r="E12" s="125">
        <v>5</v>
      </c>
      <c r="F12" s="125">
        <v>6</v>
      </c>
      <c r="G12" s="125">
        <v>7</v>
      </c>
      <c r="H12" s="125">
        <v>8</v>
      </c>
      <c r="I12" s="125">
        <v>9</v>
      </c>
      <c r="J12" s="125">
        <v>10</v>
      </c>
      <c r="K12" s="125">
        <v>11</v>
      </c>
      <c r="L12" s="125">
        <v>12</v>
      </c>
      <c r="M12" s="125">
        <v>13</v>
      </c>
      <c r="N12" s="125">
        <v>14</v>
      </c>
      <c r="O12" s="125">
        <v>15</v>
      </c>
      <c r="P12" s="125">
        <v>16</v>
      </c>
      <c r="Q12" s="126"/>
    </row>
    <row r="13" spans="1:17" s="117" customFormat="1" ht="32.25" customHeight="1">
      <c r="A13" s="128"/>
      <c r="B13" s="128" t="s">
        <v>46</v>
      </c>
      <c r="C13" s="128"/>
      <c r="D13" s="128"/>
      <c r="E13" s="128"/>
      <c r="F13" s="128"/>
      <c r="G13" s="128"/>
      <c r="H13" s="128"/>
      <c r="I13" s="129">
        <f>+I15+I34+I47</f>
        <v>7425490.4631999992</v>
      </c>
      <c r="J13" s="129">
        <f>+J15+J34+J47</f>
        <v>7278398.1632000003</v>
      </c>
      <c r="K13" s="129">
        <f t="shared" ref="K13:M13" si="0">+K15+K34+K47</f>
        <v>293</v>
      </c>
      <c r="L13" s="129">
        <f t="shared" si="0"/>
        <v>293</v>
      </c>
      <c r="M13" s="129">
        <f t="shared" si="0"/>
        <v>7031398.1632000003</v>
      </c>
      <c r="N13" s="129"/>
      <c r="O13" s="129"/>
      <c r="P13" s="100"/>
      <c r="Q13" s="116"/>
    </row>
    <row r="14" spans="1:17" s="117" customFormat="1" ht="36.75" customHeight="1">
      <c r="A14" s="128" t="s">
        <v>874</v>
      </c>
      <c r="B14" s="130" t="s">
        <v>875</v>
      </c>
      <c r="C14" s="128"/>
      <c r="D14" s="128"/>
      <c r="E14" s="128"/>
      <c r="F14" s="128"/>
      <c r="G14" s="128"/>
      <c r="H14" s="128"/>
      <c r="I14" s="129"/>
      <c r="J14" s="129"/>
      <c r="K14" s="129"/>
      <c r="L14" s="129"/>
      <c r="M14" s="129"/>
      <c r="N14" s="129"/>
      <c r="O14" s="129"/>
      <c r="P14" s="129"/>
      <c r="Q14" s="116"/>
    </row>
    <row r="15" spans="1:17" s="117" customFormat="1" ht="49.5" customHeight="1">
      <c r="A15" s="128" t="s">
        <v>23</v>
      </c>
      <c r="B15" s="131" t="s">
        <v>42</v>
      </c>
      <c r="C15" s="128"/>
      <c r="D15" s="128"/>
      <c r="E15" s="128"/>
      <c r="F15" s="128"/>
      <c r="G15" s="128"/>
      <c r="H15" s="128"/>
      <c r="I15" s="129">
        <f t="shared" ref="I15:O15" si="1">+I60+I96</f>
        <v>3986779.9432000001</v>
      </c>
      <c r="J15" s="129">
        <f t="shared" si="1"/>
        <v>3839687.2431999999</v>
      </c>
      <c r="K15" s="129">
        <f t="shared" si="1"/>
        <v>293</v>
      </c>
      <c r="L15" s="129">
        <f t="shared" si="1"/>
        <v>293</v>
      </c>
      <c r="M15" s="129">
        <f t="shared" si="1"/>
        <v>3839687.2431999999</v>
      </c>
      <c r="N15" s="129">
        <f t="shared" si="1"/>
        <v>0</v>
      </c>
      <c r="O15" s="129">
        <f t="shared" si="1"/>
        <v>0</v>
      </c>
      <c r="P15" s="129"/>
      <c r="Q15" s="116"/>
    </row>
    <row r="16" spans="1:17" s="115" customFormat="1" ht="45" customHeight="1">
      <c r="A16" s="128" t="s">
        <v>19</v>
      </c>
      <c r="B16" s="131" t="s">
        <v>876</v>
      </c>
      <c r="C16" s="128"/>
      <c r="D16" s="128"/>
      <c r="E16" s="128"/>
      <c r="F16" s="128"/>
      <c r="G16" s="128"/>
      <c r="H16" s="128"/>
      <c r="I16" s="129">
        <f t="shared" ref="I16:O16" si="2">+SUM(I17:I21)</f>
        <v>300700</v>
      </c>
      <c r="J16" s="129">
        <f t="shared" si="2"/>
        <v>300700</v>
      </c>
      <c r="K16" s="129">
        <f t="shared" si="2"/>
        <v>0</v>
      </c>
      <c r="L16" s="129">
        <f t="shared" si="2"/>
        <v>0</v>
      </c>
      <c r="M16" s="129">
        <f t="shared" si="2"/>
        <v>300700</v>
      </c>
      <c r="N16" s="129">
        <f t="shared" si="2"/>
        <v>0</v>
      </c>
      <c r="O16" s="129">
        <f t="shared" si="2"/>
        <v>0</v>
      </c>
      <c r="P16" s="129"/>
      <c r="Q16" s="132"/>
    </row>
    <row r="17" spans="1:17" ht="33" customHeight="1">
      <c r="A17" s="125">
        <v>1</v>
      </c>
      <c r="B17" s="109" t="s">
        <v>877</v>
      </c>
      <c r="C17" s="125"/>
      <c r="D17" s="125"/>
      <c r="E17" s="125"/>
      <c r="F17" s="125"/>
      <c r="G17" s="125"/>
      <c r="H17" s="125"/>
      <c r="I17" s="133"/>
      <c r="J17" s="133"/>
      <c r="K17" s="133"/>
      <c r="L17" s="133"/>
      <c r="M17" s="133"/>
      <c r="N17" s="133"/>
      <c r="O17" s="133"/>
      <c r="P17" s="133"/>
    </row>
    <row r="18" spans="1:17" ht="33" customHeight="1">
      <c r="A18" s="125">
        <v>2</v>
      </c>
      <c r="B18" s="134" t="s">
        <v>878</v>
      </c>
      <c r="C18" s="125"/>
      <c r="D18" s="125"/>
      <c r="E18" s="125"/>
      <c r="F18" s="125"/>
      <c r="G18" s="125"/>
      <c r="H18" s="125"/>
      <c r="I18" s="139">
        <v>164200</v>
      </c>
      <c r="J18" s="139">
        <v>164200</v>
      </c>
      <c r="K18" s="139">
        <v>0</v>
      </c>
      <c r="L18" s="139">
        <v>0</v>
      </c>
      <c r="M18" s="139">
        <v>164200</v>
      </c>
      <c r="N18" s="139">
        <v>0</v>
      </c>
      <c r="O18" s="139">
        <v>0</v>
      </c>
      <c r="P18" s="136"/>
    </row>
    <row r="19" spans="1:17" ht="33" customHeight="1">
      <c r="A19" s="125">
        <v>3</v>
      </c>
      <c r="B19" s="134" t="s">
        <v>879</v>
      </c>
      <c r="C19" s="125"/>
      <c r="D19" s="125"/>
      <c r="E19" s="125"/>
      <c r="F19" s="125"/>
      <c r="G19" s="125"/>
      <c r="H19" s="125"/>
      <c r="I19" s="133">
        <f>+I71</f>
        <v>60000</v>
      </c>
      <c r="J19" s="133">
        <f t="shared" ref="J19:O19" si="3">+J71</f>
        <v>60000</v>
      </c>
      <c r="K19" s="133">
        <f t="shared" si="3"/>
        <v>0</v>
      </c>
      <c r="L19" s="133">
        <f t="shared" si="3"/>
        <v>0</v>
      </c>
      <c r="M19" s="133">
        <f t="shared" si="3"/>
        <v>60000</v>
      </c>
      <c r="N19" s="133">
        <f t="shared" si="3"/>
        <v>0</v>
      </c>
      <c r="O19" s="133">
        <f t="shared" si="3"/>
        <v>0</v>
      </c>
      <c r="P19" s="133"/>
    </row>
    <row r="20" spans="1:17" ht="33" customHeight="1">
      <c r="A20" s="125">
        <v>4</v>
      </c>
      <c r="B20" s="134" t="s">
        <v>880</v>
      </c>
      <c r="C20" s="125"/>
      <c r="D20" s="125"/>
      <c r="E20" s="125"/>
      <c r="F20" s="125"/>
      <c r="G20" s="125"/>
      <c r="H20" s="125"/>
      <c r="I20" s="139">
        <v>76500</v>
      </c>
      <c r="J20" s="139">
        <v>76500</v>
      </c>
      <c r="K20" s="139">
        <v>0</v>
      </c>
      <c r="L20" s="139">
        <v>0</v>
      </c>
      <c r="M20" s="139">
        <v>76500</v>
      </c>
      <c r="N20" s="139">
        <v>0</v>
      </c>
      <c r="O20" s="139">
        <v>0</v>
      </c>
      <c r="P20" s="136"/>
    </row>
    <row r="21" spans="1:17" ht="33" customHeight="1">
      <c r="A21" s="125">
        <v>5</v>
      </c>
      <c r="B21" s="134" t="s">
        <v>881</v>
      </c>
      <c r="C21" s="125"/>
      <c r="D21" s="125"/>
      <c r="E21" s="125"/>
      <c r="F21" s="125"/>
      <c r="G21" s="125"/>
      <c r="H21" s="125"/>
      <c r="I21" s="133"/>
      <c r="J21" s="133"/>
      <c r="K21" s="133"/>
      <c r="L21" s="133"/>
      <c r="M21" s="133"/>
      <c r="N21" s="133"/>
      <c r="O21" s="133"/>
      <c r="P21" s="133"/>
    </row>
    <row r="22" spans="1:17" ht="33" customHeight="1">
      <c r="A22" s="125">
        <v>6</v>
      </c>
      <c r="B22" s="134" t="s">
        <v>384</v>
      </c>
      <c r="C22" s="125"/>
      <c r="D22" s="125"/>
      <c r="E22" s="125"/>
      <c r="F22" s="125"/>
      <c r="G22" s="125"/>
      <c r="H22" s="125"/>
      <c r="I22" s="133"/>
      <c r="J22" s="133"/>
      <c r="K22" s="133"/>
      <c r="L22" s="133"/>
      <c r="M22" s="133"/>
      <c r="N22" s="133"/>
      <c r="O22" s="133"/>
      <c r="P22" s="133"/>
    </row>
    <row r="23" spans="1:17" s="117" customFormat="1" ht="33" customHeight="1">
      <c r="A23" s="128" t="s">
        <v>21</v>
      </c>
      <c r="B23" s="131" t="s">
        <v>882</v>
      </c>
      <c r="C23" s="128"/>
      <c r="D23" s="128"/>
      <c r="E23" s="128"/>
      <c r="F23" s="128"/>
      <c r="G23" s="128"/>
      <c r="H23" s="128"/>
      <c r="I23" s="129">
        <f>+SUM(I24:I33)</f>
        <v>3504079.9432000001</v>
      </c>
      <c r="J23" s="129">
        <f t="shared" ref="J23:O23" si="4">+SUM(J24:J33)</f>
        <v>3503787.2431999999</v>
      </c>
      <c r="K23" s="129">
        <f t="shared" si="4"/>
        <v>293</v>
      </c>
      <c r="L23" s="129">
        <f t="shared" si="4"/>
        <v>293</v>
      </c>
      <c r="M23" s="129">
        <f t="shared" si="4"/>
        <v>3503787.2431999999</v>
      </c>
      <c r="N23" s="129">
        <f t="shared" si="4"/>
        <v>0</v>
      </c>
      <c r="O23" s="129">
        <f t="shared" si="4"/>
        <v>0</v>
      </c>
      <c r="P23" s="129"/>
      <c r="Q23" s="116"/>
    </row>
    <row r="24" spans="1:17" ht="30" customHeight="1">
      <c r="A24" s="125">
        <v>1</v>
      </c>
      <c r="B24" s="137" t="s">
        <v>883</v>
      </c>
      <c r="C24" s="125"/>
      <c r="D24" s="125"/>
      <c r="E24" s="125"/>
      <c r="F24" s="125"/>
      <c r="G24" s="125"/>
      <c r="H24" s="125"/>
      <c r="I24" s="139">
        <f>+I97</f>
        <v>158500</v>
      </c>
      <c r="J24" s="139">
        <f t="shared" ref="J24:O24" si="5">+J97</f>
        <v>158500</v>
      </c>
      <c r="K24" s="139">
        <f t="shared" si="5"/>
        <v>0</v>
      </c>
      <c r="L24" s="139">
        <f t="shared" si="5"/>
        <v>0</v>
      </c>
      <c r="M24" s="139">
        <f t="shared" si="5"/>
        <v>158500</v>
      </c>
      <c r="N24" s="139">
        <f t="shared" si="5"/>
        <v>0</v>
      </c>
      <c r="O24" s="139">
        <f t="shared" si="5"/>
        <v>0</v>
      </c>
      <c r="P24" s="283"/>
    </row>
    <row r="25" spans="1:17" ht="30" customHeight="1">
      <c r="A25" s="125">
        <v>2</v>
      </c>
      <c r="B25" s="137" t="s">
        <v>180</v>
      </c>
      <c r="C25" s="125"/>
      <c r="D25" s="125"/>
      <c r="E25" s="125"/>
      <c r="F25" s="125"/>
      <c r="G25" s="125"/>
      <c r="H25" s="125"/>
      <c r="I25" s="139">
        <f>+I131</f>
        <v>273680</v>
      </c>
      <c r="J25" s="139">
        <f t="shared" ref="J25:O25" si="6">+J131</f>
        <v>273680</v>
      </c>
      <c r="K25" s="139">
        <f t="shared" si="6"/>
        <v>0</v>
      </c>
      <c r="L25" s="139">
        <f t="shared" si="6"/>
        <v>0</v>
      </c>
      <c r="M25" s="139">
        <f t="shared" si="6"/>
        <v>273680</v>
      </c>
      <c r="N25" s="139">
        <f t="shared" si="6"/>
        <v>0</v>
      </c>
      <c r="O25" s="139">
        <f t="shared" si="6"/>
        <v>0</v>
      </c>
      <c r="P25" s="135"/>
    </row>
    <row r="26" spans="1:17" ht="30" customHeight="1">
      <c r="A26" s="125">
        <v>3</v>
      </c>
      <c r="B26" s="137" t="s">
        <v>113</v>
      </c>
      <c r="C26" s="125"/>
      <c r="D26" s="125"/>
      <c r="E26" s="125"/>
      <c r="F26" s="125"/>
      <c r="G26" s="125"/>
      <c r="H26" s="125"/>
      <c r="I26" s="133">
        <f>+I563</f>
        <v>485100</v>
      </c>
      <c r="J26" s="133">
        <f t="shared" ref="J26:O26" si="7">+J563</f>
        <v>484807</v>
      </c>
      <c r="K26" s="133">
        <f t="shared" si="7"/>
        <v>293</v>
      </c>
      <c r="L26" s="133">
        <f t="shared" si="7"/>
        <v>293</v>
      </c>
      <c r="M26" s="133">
        <f t="shared" si="7"/>
        <v>484807</v>
      </c>
      <c r="N26" s="133">
        <f t="shared" si="7"/>
        <v>0</v>
      </c>
      <c r="O26" s="133">
        <f t="shared" si="7"/>
        <v>0</v>
      </c>
      <c r="P26" s="133"/>
    </row>
    <row r="27" spans="1:17" ht="30" customHeight="1">
      <c r="A27" s="125">
        <v>4</v>
      </c>
      <c r="B27" s="137" t="s">
        <v>120</v>
      </c>
      <c r="C27" s="125"/>
      <c r="D27" s="125"/>
      <c r="E27" s="125"/>
      <c r="F27" s="125"/>
      <c r="G27" s="125"/>
      <c r="H27" s="125"/>
      <c r="I27" s="139">
        <f>+I190</f>
        <v>605300</v>
      </c>
      <c r="J27" s="139">
        <f t="shared" ref="J27:O27" si="8">+J190</f>
        <v>605300</v>
      </c>
      <c r="K27" s="139">
        <f t="shared" si="8"/>
        <v>0</v>
      </c>
      <c r="L27" s="139">
        <f t="shared" si="8"/>
        <v>0</v>
      </c>
      <c r="M27" s="139">
        <f t="shared" si="8"/>
        <v>605300</v>
      </c>
      <c r="N27" s="139">
        <f t="shared" si="8"/>
        <v>0</v>
      </c>
      <c r="O27" s="139">
        <f t="shared" si="8"/>
        <v>0</v>
      </c>
      <c r="P27" s="138"/>
    </row>
    <row r="28" spans="1:17" ht="30" customHeight="1">
      <c r="A28" s="125">
        <v>5</v>
      </c>
      <c r="B28" s="137" t="s">
        <v>181</v>
      </c>
      <c r="C28" s="125"/>
      <c r="D28" s="125"/>
      <c r="E28" s="125"/>
      <c r="F28" s="125"/>
      <c r="G28" s="125"/>
      <c r="H28" s="125"/>
      <c r="I28" s="139">
        <f>+I259</f>
        <v>290000</v>
      </c>
      <c r="J28" s="139">
        <f t="shared" ref="J28:O28" si="9">+J259</f>
        <v>290000</v>
      </c>
      <c r="K28" s="139">
        <f t="shared" si="9"/>
        <v>0</v>
      </c>
      <c r="L28" s="139">
        <f t="shared" si="9"/>
        <v>0</v>
      </c>
      <c r="M28" s="139">
        <f t="shared" si="9"/>
        <v>290000</v>
      </c>
      <c r="N28" s="139">
        <f t="shared" si="9"/>
        <v>0</v>
      </c>
      <c r="O28" s="139">
        <f t="shared" si="9"/>
        <v>0</v>
      </c>
      <c r="P28" s="138"/>
    </row>
    <row r="29" spans="1:17" ht="30" customHeight="1">
      <c r="A29" s="125">
        <v>6</v>
      </c>
      <c r="B29" s="137" t="s">
        <v>117</v>
      </c>
      <c r="C29" s="125"/>
      <c r="D29" s="125"/>
      <c r="E29" s="125"/>
      <c r="F29" s="125"/>
      <c r="G29" s="125"/>
      <c r="H29" s="125"/>
      <c r="I29" s="139">
        <f>+I298</f>
        <v>405999.94319999998</v>
      </c>
      <c r="J29" s="139">
        <f t="shared" ref="J29:O29" si="10">+J298</f>
        <v>406000.24320000003</v>
      </c>
      <c r="K29" s="139">
        <f t="shared" si="10"/>
        <v>0</v>
      </c>
      <c r="L29" s="139">
        <f t="shared" si="10"/>
        <v>0</v>
      </c>
      <c r="M29" s="139">
        <f t="shared" si="10"/>
        <v>406000.24320000003</v>
      </c>
      <c r="N29" s="139">
        <f t="shared" si="10"/>
        <v>0</v>
      </c>
      <c r="O29" s="139">
        <f t="shared" si="10"/>
        <v>0</v>
      </c>
      <c r="P29" s="139"/>
    </row>
    <row r="30" spans="1:17" ht="30" customHeight="1">
      <c r="A30" s="125">
        <v>7</v>
      </c>
      <c r="B30" s="137" t="s">
        <v>183</v>
      </c>
      <c r="C30" s="125"/>
      <c r="D30" s="125"/>
      <c r="E30" s="125"/>
      <c r="F30" s="125"/>
      <c r="G30" s="125"/>
      <c r="H30" s="125"/>
      <c r="I30" s="184">
        <f>+I355</f>
        <v>428800</v>
      </c>
      <c r="J30" s="184">
        <f t="shared" ref="J30:O30" si="11">+J355</f>
        <v>428800</v>
      </c>
      <c r="K30" s="184">
        <f t="shared" si="11"/>
        <v>0</v>
      </c>
      <c r="L30" s="184">
        <f t="shared" si="11"/>
        <v>0</v>
      </c>
      <c r="M30" s="184">
        <f t="shared" si="11"/>
        <v>428800</v>
      </c>
      <c r="N30" s="184">
        <f t="shared" si="11"/>
        <v>0</v>
      </c>
      <c r="O30" s="184">
        <f t="shared" si="11"/>
        <v>0</v>
      </c>
      <c r="P30" s="140"/>
    </row>
    <row r="31" spans="1:17" ht="30" customHeight="1">
      <c r="A31" s="125">
        <v>8</v>
      </c>
      <c r="B31" s="137" t="s">
        <v>184</v>
      </c>
      <c r="C31" s="125"/>
      <c r="D31" s="125"/>
      <c r="E31" s="125"/>
      <c r="F31" s="125"/>
      <c r="G31" s="125"/>
      <c r="H31" s="125"/>
      <c r="I31" s="133">
        <f>+I436</f>
        <v>391500</v>
      </c>
      <c r="J31" s="133">
        <f t="shared" ref="J31:O31" si="12">+J436</f>
        <v>391500</v>
      </c>
      <c r="K31" s="133">
        <f t="shared" si="12"/>
        <v>0</v>
      </c>
      <c r="L31" s="133">
        <f t="shared" si="12"/>
        <v>0</v>
      </c>
      <c r="M31" s="133">
        <f t="shared" si="12"/>
        <v>391500</v>
      </c>
      <c r="N31" s="133">
        <f t="shared" si="12"/>
        <v>0</v>
      </c>
      <c r="O31" s="133">
        <f t="shared" si="12"/>
        <v>0</v>
      </c>
      <c r="P31" s="133"/>
    </row>
    <row r="32" spans="1:17" ht="30" customHeight="1">
      <c r="A32" s="125">
        <v>9</v>
      </c>
      <c r="B32" s="137" t="s">
        <v>112</v>
      </c>
      <c r="C32" s="125"/>
      <c r="D32" s="125"/>
      <c r="E32" s="125"/>
      <c r="F32" s="125"/>
      <c r="G32" s="125"/>
      <c r="H32" s="125"/>
      <c r="I32" s="133">
        <f>+I516</f>
        <v>420200</v>
      </c>
      <c r="J32" s="133">
        <f t="shared" ref="J32:O32" si="13">+J516</f>
        <v>420200</v>
      </c>
      <c r="K32" s="133">
        <f t="shared" si="13"/>
        <v>0</v>
      </c>
      <c r="L32" s="133">
        <f t="shared" si="13"/>
        <v>0</v>
      </c>
      <c r="M32" s="133">
        <f t="shared" si="13"/>
        <v>420200</v>
      </c>
      <c r="N32" s="133">
        <f t="shared" si="13"/>
        <v>0</v>
      </c>
      <c r="O32" s="133">
        <f t="shared" si="13"/>
        <v>0</v>
      </c>
      <c r="P32" s="133"/>
    </row>
    <row r="33" spans="1:17" ht="30" customHeight="1">
      <c r="A33" s="125">
        <v>10</v>
      </c>
      <c r="B33" s="137" t="s">
        <v>884</v>
      </c>
      <c r="C33" s="125"/>
      <c r="D33" s="125"/>
      <c r="E33" s="125"/>
      <c r="F33" s="125"/>
      <c r="G33" s="125"/>
      <c r="H33" s="125"/>
      <c r="I33" s="133">
        <f>+I630</f>
        <v>45000</v>
      </c>
      <c r="J33" s="133">
        <f t="shared" ref="J33:O33" si="14">+J630</f>
        <v>45000</v>
      </c>
      <c r="K33" s="133">
        <f t="shared" si="14"/>
        <v>0</v>
      </c>
      <c r="L33" s="133">
        <f t="shared" si="14"/>
        <v>0</v>
      </c>
      <c r="M33" s="133">
        <f t="shared" si="14"/>
        <v>45000</v>
      </c>
      <c r="N33" s="133">
        <f t="shared" si="14"/>
        <v>0</v>
      </c>
      <c r="O33" s="133">
        <f t="shared" si="14"/>
        <v>0</v>
      </c>
      <c r="P33" s="133"/>
    </row>
    <row r="34" spans="1:17" s="117" customFormat="1" ht="55.5" customHeight="1">
      <c r="A34" s="128" t="s">
        <v>24</v>
      </c>
      <c r="B34" s="131" t="s">
        <v>885</v>
      </c>
      <c r="C34" s="128"/>
      <c r="D34" s="128"/>
      <c r="E34" s="128"/>
      <c r="F34" s="128"/>
      <c r="G34" s="128"/>
      <c r="H34" s="128"/>
      <c r="I34" s="129">
        <f>+J34</f>
        <v>1061809.92</v>
      </c>
      <c r="J34" s="129">
        <f>+J35</f>
        <v>1061809.92</v>
      </c>
      <c r="K34" s="129">
        <f t="shared" ref="K34:O34" si="15">+K35</f>
        <v>0</v>
      </c>
      <c r="L34" s="129">
        <f t="shared" si="15"/>
        <v>0</v>
      </c>
      <c r="M34" s="129">
        <f>+M35</f>
        <v>814809.92</v>
      </c>
      <c r="N34" s="129">
        <f t="shared" si="15"/>
        <v>0</v>
      </c>
      <c r="O34" s="129">
        <f t="shared" si="15"/>
        <v>0</v>
      </c>
      <c r="P34" s="129"/>
      <c r="Q34" s="116"/>
    </row>
    <row r="35" spans="1:17" s="117" customFormat="1" ht="30" customHeight="1">
      <c r="A35" s="128" t="s">
        <v>19</v>
      </c>
      <c r="B35" s="131" t="s">
        <v>62</v>
      </c>
      <c r="C35" s="128"/>
      <c r="D35" s="128"/>
      <c r="E35" s="128"/>
      <c r="F35" s="128"/>
      <c r="G35" s="128"/>
      <c r="H35" s="128"/>
      <c r="I35" s="129">
        <f>+J35</f>
        <v>1061809.92</v>
      </c>
      <c r="J35" s="129">
        <f t="shared" ref="J35:O35" si="16">+SUM(J36:J45)</f>
        <v>1061809.92</v>
      </c>
      <c r="K35" s="129"/>
      <c r="L35" s="129">
        <f t="shared" si="16"/>
        <v>0</v>
      </c>
      <c r="M35" s="129">
        <f t="shared" si="16"/>
        <v>814809.92</v>
      </c>
      <c r="N35" s="129"/>
      <c r="O35" s="129">
        <f t="shared" si="16"/>
        <v>0</v>
      </c>
      <c r="P35" s="129"/>
      <c r="Q35" s="116"/>
    </row>
    <row r="36" spans="1:17" ht="30" customHeight="1">
      <c r="A36" s="125">
        <v>1</v>
      </c>
      <c r="B36" s="137" t="s">
        <v>883</v>
      </c>
      <c r="C36" s="125"/>
      <c r="D36" s="125"/>
      <c r="E36" s="125"/>
      <c r="F36" s="125"/>
      <c r="G36" s="125"/>
      <c r="H36" s="125"/>
      <c r="I36" s="133">
        <f>+J36</f>
        <v>38600</v>
      </c>
      <c r="J36" s="133">
        <f>+I643</f>
        <v>38600</v>
      </c>
      <c r="K36" s="133"/>
      <c r="L36" s="133">
        <f t="shared" ref="L36:O36" si="17">+K643</f>
        <v>0</v>
      </c>
      <c r="M36" s="133">
        <f>+M643</f>
        <v>38600</v>
      </c>
      <c r="N36" s="133"/>
      <c r="O36" s="133">
        <f t="shared" si="17"/>
        <v>0</v>
      </c>
      <c r="P36" s="133"/>
    </row>
    <row r="37" spans="1:17" ht="30" customHeight="1">
      <c r="A37" s="125">
        <v>2</v>
      </c>
      <c r="B37" s="137" t="s">
        <v>180</v>
      </c>
      <c r="C37" s="125"/>
      <c r="D37" s="125"/>
      <c r="E37" s="125"/>
      <c r="F37" s="125"/>
      <c r="G37" s="125"/>
      <c r="H37" s="125"/>
      <c r="I37" s="133">
        <f t="shared" ref="I37:I45" si="18">+J37</f>
        <v>300010</v>
      </c>
      <c r="J37" s="133">
        <f>+I655</f>
        <v>300010</v>
      </c>
      <c r="K37" s="133"/>
      <c r="L37" s="133">
        <f t="shared" ref="L37:O37" si="19">+K655</f>
        <v>0</v>
      </c>
      <c r="M37" s="133">
        <f>+M655</f>
        <v>300010</v>
      </c>
      <c r="N37" s="133"/>
      <c r="O37" s="133">
        <f t="shared" si="19"/>
        <v>0</v>
      </c>
      <c r="P37" s="133"/>
    </row>
    <row r="38" spans="1:17" ht="30" customHeight="1">
      <c r="A38" s="125">
        <v>3</v>
      </c>
      <c r="B38" s="137" t="s">
        <v>113</v>
      </c>
      <c r="C38" s="125"/>
      <c r="D38" s="125"/>
      <c r="E38" s="125"/>
      <c r="F38" s="125"/>
      <c r="G38" s="125"/>
      <c r="H38" s="125"/>
      <c r="I38" s="133">
        <f t="shared" si="18"/>
        <v>85600</v>
      </c>
      <c r="J38" s="133">
        <f>+I868</f>
        <v>85600</v>
      </c>
      <c r="K38" s="133"/>
      <c r="L38" s="133">
        <f t="shared" ref="L38:O38" si="20">+K868</f>
        <v>0</v>
      </c>
      <c r="M38" s="133">
        <f>+M868</f>
        <v>85600</v>
      </c>
      <c r="N38" s="133"/>
      <c r="O38" s="133">
        <f t="shared" si="20"/>
        <v>0</v>
      </c>
      <c r="P38" s="133"/>
    </row>
    <row r="39" spans="1:17" ht="30" customHeight="1">
      <c r="A39" s="125">
        <v>4</v>
      </c>
      <c r="B39" s="137" t="s">
        <v>120</v>
      </c>
      <c r="C39" s="125"/>
      <c r="D39" s="125"/>
      <c r="E39" s="125"/>
      <c r="F39" s="125"/>
      <c r="G39" s="125"/>
      <c r="H39" s="125"/>
      <c r="I39" s="133">
        <f t="shared" si="18"/>
        <v>70500</v>
      </c>
      <c r="J39" s="133">
        <f>+I763</f>
        <v>70500</v>
      </c>
      <c r="K39" s="133"/>
      <c r="L39" s="133">
        <f t="shared" ref="L39:O39" si="21">+K763</f>
        <v>0</v>
      </c>
      <c r="M39" s="133">
        <v>70500</v>
      </c>
      <c r="N39" s="133"/>
      <c r="O39" s="133">
        <f t="shared" si="21"/>
        <v>0</v>
      </c>
      <c r="P39" s="133"/>
    </row>
    <row r="40" spans="1:17" ht="30" customHeight="1">
      <c r="A40" s="125">
        <v>5</v>
      </c>
      <c r="B40" s="137" t="s">
        <v>181</v>
      </c>
      <c r="C40" s="125"/>
      <c r="D40" s="125"/>
      <c r="E40" s="125"/>
      <c r="F40" s="125"/>
      <c r="G40" s="125"/>
      <c r="H40" s="125"/>
      <c r="I40" s="133">
        <f t="shared" si="18"/>
        <v>290000</v>
      </c>
      <c r="J40" s="133">
        <f>+I259</f>
        <v>290000</v>
      </c>
      <c r="K40" s="133"/>
      <c r="L40" s="133">
        <f t="shared" ref="L40:O40" si="22">+K259</f>
        <v>0</v>
      </c>
      <c r="M40" s="133">
        <f>+M776</f>
        <v>43000</v>
      </c>
      <c r="N40" s="133"/>
      <c r="O40" s="133">
        <f t="shared" si="22"/>
        <v>0</v>
      </c>
      <c r="P40" s="133"/>
    </row>
    <row r="41" spans="1:17" ht="30" customHeight="1">
      <c r="A41" s="125">
        <v>6</v>
      </c>
      <c r="B41" s="137" t="s">
        <v>117</v>
      </c>
      <c r="C41" s="125"/>
      <c r="D41" s="125"/>
      <c r="E41" s="125"/>
      <c r="F41" s="125"/>
      <c r="G41" s="125"/>
      <c r="H41" s="125"/>
      <c r="I41" s="133">
        <f t="shared" si="18"/>
        <v>30999.919999999998</v>
      </c>
      <c r="J41" s="133">
        <f>+I789</f>
        <v>30999.919999999998</v>
      </c>
      <c r="K41" s="133"/>
      <c r="L41" s="133">
        <f t="shared" ref="L41:O41" si="23">+K789</f>
        <v>0</v>
      </c>
      <c r="M41" s="133">
        <f>+M789</f>
        <v>30999.919999999998</v>
      </c>
      <c r="N41" s="133"/>
      <c r="O41" s="133">
        <f t="shared" si="23"/>
        <v>0</v>
      </c>
      <c r="P41" s="133"/>
    </row>
    <row r="42" spans="1:17" ht="30" customHeight="1">
      <c r="A42" s="125">
        <v>7</v>
      </c>
      <c r="B42" s="137" t="s">
        <v>183</v>
      </c>
      <c r="C42" s="125"/>
      <c r="D42" s="125"/>
      <c r="E42" s="125"/>
      <c r="F42" s="125"/>
      <c r="G42" s="125"/>
      <c r="H42" s="125"/>
      <c r="I42" s="133">
        <f t="shared" si="18"/>
        <v>64000</v>
      </c>
      <c r="J42" s="133">
        <f>+I801</f>
        <v>64000</v>
      </c>
      <c r="K42" s="133"/>
      <c r="L42" s="133">
        <f t="shared" ref="L42:O42" si="24">+K801</f>
        <v>0</v>
      </c>
      <c r="M42" s="133">
        <f>+M801</f>
        <v>64000</v>
      </c>
      <c r="N42" s="133"/>
      <c r="O42" s="133">
        <f t="shared" si="24"/>
        <v>0</v>
      </c>
      <c r="P42" s="133"/>
    </row>
    <row r="43" spans="1:17" ht="30" customHeight="1">
      <c r="A43" s="125">
        <v>8</v>
      </c>
      <c r="B43" s="137" t="s">
        <v>184</v>
      </c>
      <c r="C43" s="125"/>
      <c r="D43" s="125"/>
      <c r="E43" s="125"/>
      <c r="F43" s="125"/>
      <c r="G43" s="125"/>
      <c r="H43" s="125"/>
      <c r="I43" s="133">
        <f t="shared" si="18"/>
        <v>94200</v>
      </c>
      <c r="J43" s="133">
        <f>+I826</f>
        <v>94200</v>
      </c>
      <c r="K43" s="133"/>
      <c r="L43" s="133">
        <f t="shared" ref="L43:O43" si="25">+K826</f>
        <v>0</v>
      </c>
      <c r="M43" s="133">
        <f>+M826</f>
        <v>94200</v>
      </c>
      <c r="N43" s="133"/>
      <c r="O43" s="133">
        <f t="shared" si="25"/>
        <v>0</v>
      </c>
      <c r="P43" s="133"/>
    </row>
    <row r="44" spans="1:17" ht="30" customHeight="1">
      <c r="A44" s="125">
        <v>9</v>
      </c>
      <c r="B44" s="137" t="s">
        <v>112</v>
      </c>
      <c r="C44" s="125"/>
      <c r="D44" s="125"/>
      <c r="E44" s="125"/>
      <c r="F44" s="125"/>
      <c r="G44" s="125"/>
      <c r="H44" s="125"/>
      <c r="I44" s="133">
        <f t="shared" si="18"/>
        <v>60000</v>
      </c>
      <c r="J44" s="133">
        <f>+I858</f>
        <v>60000</v>
      </c>
      <c r="K44" s="133"/>
      <c r="L44" s="133">
        <f t="shared" ref="L44:O44" si="26">+K858</f>
        <v>0</v>
      </c>
      <c r="M44" s="133">
        <f>+M858</f>
        <v>60000</v>
      </c>
      <c r="N44" s="133"/>
      <c r="O44" s="133">
        <f t="shared" si="26"/>
        <v>0</v>
      </c>
      <c r="P44" s="133"/>
    </row>
    <row r="45" spans="1:17" ht="30" customHeight="1">
      <c r="A45" s="125">
        <v>10</v>
      </c>
      <c r="B45" s="137" t="s">
        <v>884</v>
      </c>
      <c r="C45" s="125"/>
      <c r="D45" s="125"/>
      <c r="E45" s="125"/>
      <c r="F45" s="125"/>
      <c r="G45" s="125"/>
      <c r="H45" s="125"/>
      <c r="I45" s="133">
        <f t="shared" si="18"/>
        <v>27900</v>
      </c>
      <c r="J45" s="133">
        <f>+I880</f>
        <v>27900</v>
      </c>
      <c r="K45" s="133"/>
      <c r="L45" s="133">
        <f t="shared" ref="L45:O45" si="27">+K880</f>
        <v>0</v>
      </c>
      <c r="M45" s="133">
        <f>+M880</f>
        <v>27900</v>
      </c>
      <c r="N45" s="133"/>
      <c r="O45" s="133">
        <f t="shared" si="27"/>
        <v>0</v>
      </c>
      <c r="P45" s="133"/>
    </row>
    <row r="46" spans="1:17" s="117" customFormat="1" ht="39.75" customHeight="1">
      <c r="A46" s="128" t="s">
        <v>21</v>
      </c>
      <c r="B46" s="131" t="s">
        <v>41</v>
      </c>
      <c r="C46" s="128"/>
      <c r="D46" s="128"/>
      <c r="E46" s="128"/>
      <c r="F46" s="128"/>
      <c r="G46" s="128"/>
      <c r="H46" s="128"/>
      <c r="I46" s="129"/>
      <c r="J46" s="129"/>
      <c r="K46" s="129"/>
      <c r="L46" s="129"/>
      <c r="M46" s="129"/>
      <c r="N46" s="129"/>
      <c r="O46" s="129"/>
      <c r="P46" s="129"/>
      <c r="Q46" s="116"/>
    </row>
    <row r="47" spans="1:17" s="117" customFormat="1" ht="39.75" customHeight="1">
      <c r="A47" s="128" t="s">
        <v>25</v>
      </c>
      <c r="B47" s="130" t="s">
        <v>886</v>
      </c>
      <c r="C47" s="125"/>
      <c r="D47" s="125"/>
      <c r="E47" s="125"/>
      <c r="F47" s="125"/>
      <c r="G47" s="125"/>
      <c r="H47" s="125"/>
      <c r="I47" s="129">
        <f t="shared" ref="I47:J47" si="28">I48+I50</f>
        <v>2376900.6</v>
      </c>
      <c r="J47" s="129">
        <f t="shared" si="28"/>
        <v>2376901</v>
      </c>
      <c r="K47" s="133"/>
      <c r="L47" s="133"/>
      <c r="M47" s="129">
        <f>M48+M50</f>
        <v>2376901</v>
      </c>
      <c r="N47" s="133"/>
      <c r="O47" s="133"/>
      <c r="P47" s="125"/>
      <c r="Q47" s="116"/>
    </row>
    <row r="48" spans="1:17" s="117" customFormat="1" ht="30" customHeight="1">
      <c r="A48" s="128" t="s">
        <v>887</v>
      </c>
      <c r="B48" s="130" t="s">
        <v>876</v>
      </c>
      <c r="C48" s="125"/>
      <c r="D48" s="125"/>
      <c r="E48" s="125"/>
      <c r="F48" s="125"/>
      <c r="G48" s="125"/>
      <c r="H48" s="125"/>
      <c r="I48" s="129">
        <v>63300</v>
      </c>
      <c r="J48" s="129">
        <v>63300</v>
      </c>
      <c r="K48" s="133"/>
      <c r="L48" s="133"/>
      <c r="M48" s="129">
        <v>63300</v>
      </c>
      <c r="N48" s="133"/>
      <c r="O48" s="133"/>
      <c r="P48" s="125"/>
      <c r="Q48" s="116"/>
    </row>
    <row r="49" spans="1:17" s="117" customFormat="1" ht="30" customHeight="1">
      <c r="A49" s="128">
        <v>1</v>
      </c>
      <c r="B49" s="130" t="str">
        <f>B1257</f>
        <v>Trường Cao đẳng KTKT</v>
      </c>
      <c r="C49" s="125"/>
      <c r="D49" s="125"/>
      <c r="E49" s="125"/>
      <c r="F49" s="125"/>
      <c r="G49" s="125"/>
      <c r="H49" s="125"/>
      <c r="I49" s="129">
        <v>63300</v>
      </c>
      <c r="J49" s="129">
        <v>63300</v>
      </c>
      <c r="K49" s="133"/>
      <c r="L49" s="133"/>
      <c r="M49" s="129">
        <v>63300</v>
      </c>
      <c r="N49" s="133"/>
      <c r="O49" s="133"/>
      <c r="P49" s="125"/>
      <c r="Q49" s="116"/>
    </row>
    <row r="50" spans="1:17" s="117" customFormat="1" ht="30" customHeight="1">
      <c r="A50" s="128" t="s">
        <v>888</v>
      </c>
      <c r="B50" s="131" t="str">
        <f>B1262</f>
        <v>CÁC HUYỆN</v>
      </c>
      <c r="C50" s="125"/>
      <c r="D50" s="125"/>
      <c r="E50" s="125"/>
      <c r="F50" s="125"/>
      <c r="G50" s="125"/>
      <c r="H50" s="125"/>
      <c r="I50" s="261">
        <v>2313600.6</v>
      </c>
      <c r="J50" s="261">
        <v>2313601</v>
      </c>
      <c r="K50" s="133"/>
      <c r="L50" s="133"/>
      <c r="M50" s="261">
        <v>2313601</v>
      </c>
      <c r="N50" s="133"/>
      <c r="O50" s="133"/>
      <c r="P50" s="125"/>
      <c r="Q50" s="116"/>
    </row>
    <row r="51" spans="1:17" s="117" customFormat="1" ht="30" customHeight="1">
      <c r="A51" s="125">
        <v>1</v>
      </c>
      <c r="B51" s="101" t="str">
        <f>B1263</f>
        <v>Huyện Nậm Pồ</v>
      </c>
      <c r="C51" s="102"/>
      <c r="D51" s="102"/>
      <c r="E51" s="102"/>
      <c r="F51" s="102"/>
      <c r="G51" s="102"/>
      <c r="H51" s="102"/>
      <c r="I51" s="262">
        <v>318900</v>
      </c>
      <c r="J51" s="262">
        <v>318900</v>
      </c>
      <c r="K51" s="263"/>
      <c r="L51" s="263"/>
      <c r="M51" s="262">
        <v>318900</v>
      </c>
      <c r="N51" s="263"/>
      <c r="O51" s="263"/>
      <c r="P51" s="102"/>
      <c r="Q51" s="116"/>
    </row>
    <row r="52" spans="1:17" s="117" customFormat="1" ht="30" customHeight="1">
      <c r="A52" s="125">
        <v>2</v>
      </c>
      <c r="B52" s="141" t="str">
        <f>B1274</f>
        <v>Huyện Tủa Chùa</v>
      </c>
      <c r="C52" s="125"/>
      <c r="D52" s="125"/>
      <c r="E52" s="125"/>
      <c r="F52" s="125"/>
      <c r="G52" s="125"/>
      <c r="H52" s="125"/>
      <c r="I52" s="133">
        <v>369100</v>
      </c>
      <c r="J52" s="133">
        <v>369100</v>
      </c>
      <c r="K52" s="133"/>
      <c r="L52" s="133"/>
      <c r="M52" s="133">
        <v>369100</v>
      </c>
      <c r="N52" s="133"/>
      <c r="O52" s="133"/>
      <c r="P52" s="125"/>
      <c r="Q52" s="116"/>
    </row>
    <row r="53" spans="1:17" s="117" customFormat="1" ht="30" customHeight="1">
      <c r="A53" s="125">
        <v>3</v>
      </c>
      <c r="B53" s="141" t="str">
        <f>B1298</f>
        <v>Huyện Mường Ảng</v>
      </c>
      <c r="C53" s="125"/>
      <c r="D53" s="125"/>
      <c r="E53" s="125"/>
      <c r="F53" s="125"/>
      <c r="G53" s="125"/>
      <c r="H53" s="125"/>
      <c r="I53" s="133">
        <v>208800</v>
      </c>
      <c r="J53" s="133">
        <v>208800</v>
      </c>
      <c r="K53" s="133"/>
      <c r="L53" s="133"/>
      <c r="M53" s="133">
        <v>208800</v>
      </c>
      <c r="N53" s="133"/>
      <c r="O53" s="133"/>
      <c r="P53" s="125"/>
      <c r="Q53" s="116"/>
    </row>
    <row r="54" spans="1:17" s="117" customFormat="1" ht="30" customHeight="1">
      <c r="A54" s="125">
        <v>4</v>
      </c>
      <c r="B54" s="141" t="str">
        <f>B1324</f>
        <v>Huyện Tuần Giáo</v>
      </c>
      <c r="C54" s="125"/>
      <c r="D54" s="125"/>
      <c r="E54" s="125"/>
      <c r="F54" s="125"/>
      <c r="G54" s="125"/>
      <c r="H54" s="125"/>
      <c r="I54" s="133">
        <v>389150</v>
      </c>
      <c r="J54" s="133">
        <v>389150</v>
      </c>
      <c r="K54" s="133"/>
      <c r="L54" s="133"/>
      <c r="M54" s="133">
        <v>389150</v>
      </c>
      <c r="N54" s="133"/>
      <c r="O54" s="133"/>
      <c r="P54" s="125"/>
      <c r="Q54" s="116"/>
    </row>
    <row r="55" spans="1:17" s="117" customFormat="1" ht="30" customHeight="1">
      <c r="A55" s="125">
        <v>5</v>
      </c>
      <c r="B55" s="141" t="str">
        <f>+B1368</f>
        <v>Huyện Mường Chà</v>
      </c>
      <c r="C55" s="125"/>
      <c r="D55" s="125"/>
      <c r="E55" s="125"/>
      <c r="F55" s="125"/>
      <c r="G55" s="125"/>
      <c r="H55" s="125"/>
      <c r="I55" s="133">
        <v>420500</v>
      </c>
      <c r="J55" s="133">
        <v>420500</v>
      </c>
      <c r="K55" s="133"/>
      <c r="L55" s="133"/>
      <c r="M55" s="133">
        <v>420500</v>
      </c>
      <c r="N55" s="133"/>
      <c r="O55" s="133"/>
      <c r="P55" s="125"/>
      <c r="Q55" s="116"/>
    </row>
    <row r="56" spans="1:17" s="117" customFormat="1" ht="30" customHeight="1">
      <c r="A56" s="125">
        <v>6</v>
      </c>
      <c r="B56" s="141" t="str">
        <f>B1400</f>
        <v>Huyện Điện Biên Đông</v>
      </c>
      <c r="C56" s="125"/>
      <c r="D56" s="125"/>
      <c r="E56" s="125"/>
      <c r="F56" s="125"/>
      <c r="G56" s="125"/>
      <c r="H56" s="125"/>
      <c r="I56" s="133">
        <v>278351</v>
      </c>
      <c r="J56" s="133">
        <v>278351</v>
      </c>
      <c r="K56" s="133"/>
      <c r="L56" s="133"/>
      <c r="M56" s="133">
        <v>278351</v>
      </c>
      <c r="N56" s="133"/>
      <c r="O56" s="133"/>
      <c r="P56" s="125"/>
      <c r="Q56" s="116"/>
    </row>
    <row r="57" spans="1:17" s="117" customFormat="1" ht="30" customHeight="1">
      <c r="A57" s="125">
        <v>7</v>
      </c>
      <c r="B57" s="141" t="str">
        <f>B1426</f>
        <v>Huyện Mường Nhé</v>
      </c>
      <c r="C57" s="125"/>
      <c r="D57" s="125"/>
      <c r="E57" s="125"/>
      <c r="F57" s="125"/>
      <c r="G57" s="125"/>
      <c r="H57" s="125"/>
      <c r="I57" s="133">
        <v>328799.59999999998</v>
      </c>
      <c r="J57" s="133">
        <v>328800</v>
      </c>
      <c r="K57" s="133"/>
      <c r="L57" s="133"/>
      <c r="M57" s="133">
        <v>328800</v>
      </c>
      <c r="N57" s="133"/>
      <c r="O57" s="133"/>
      <c r="P57" s="125"/>
      <c r="Q57" s="116"/>
    </row>
    <row r="58" spans="1:17" s="117" customFormat="1" ht="51" customHeight="1">
      <c r="A58" s="128" t="s">
        <v>889</v>
      </c>
      <c r="B58" s="131" t="s">
        <v>890</v>
      </c>
      <c r="C58" s="128"/>
      <c r="D58" s="128"/>
      <c r="E58" s="128"/>
      <c r="F58" s="128"/>
      <c r="G58" s="128"/>
      <c r="H58" s="128"/>
      <c r="I58" s="129">
        <f t="shared" ref="I58:O58" si="29">+I59+I642+I891</f>
        <v>7178490.4631999992</v>
      </c>
      <c r="J58" s="129">
        <f t="shared" si="29"/>
        <v>7031398.1632000003</v>
      </c>
      <c r="K58" s="129">
        <f t="shared" si="29"/>
        <v>293</v>
      </c>
      <c r="L58" s="129">
        <f t="shared" si="29"/>
        <v>293</v>
      </c>
      <c r="M58" s="129">
        <f t="shared" si="29"/>
        <v>7031398.1632000003</v>
      </c>
      <c r="N58" s="129">
        <f t="shared" si="29"/>
        <v>0</v>
      </c>
      <c r="O58" s="129">
        <f t="shared" si="29"/>
        <v>0</v>
      </c>
      <c r="P58" s="129"/>
      <c r="Q58" s="116"/>
    </row>
    <row r="59" spans="1:17" s="117" customFormat="1" ht="51" customHeight="1">
      <c r="A59" s="128" t="s">
        <v>891</v>
      </c>
      <c r="B59" s="131" t="s">
        <v>892</v>
      </c>
      <c r="C59" s="128"/>
      <c r="D59" s="128"/>
      <c r="E59" s="128"/>
      <c r="F59" s="128"/>
      <c r="G59" s="128"/>
      <c r="H59" s="128"/>
      <c r="I59" s="129">
        <f>+I60+I96</f>
        <v>3986779.9432000001</v>
      </c>
      <c r="J59" s="129">
        <f t="shared" ref="J59:O59" si="30">+J60+J96</f>
        <v>3839687.2431999999</v>
      </c>
      <c r="K59" s="129">
        <f t="shared" si="30"/>
        <v>293</v>
      </c>
      <c r="L59" s="129">
        <f t="shared" si="30"/>
        <v>293</v>
      </c>
      <c r="M59" s="129">
        <f t="shared" si="30"/>
        <v>3839687.2431999999</v>
      </c>
      <c r="N59" s="129">
        <f t="shared" si="30"/>
        <v>0</v>
      </c>
      <c r="O59" s="129">
        <f t="shared" si="30"/>
        <v>0</v>
      </c>
      <c r="P59" s="129"/>
      <c r="Q59" s="116"/>
    </row>
    <row r="60" spans="1:17" s="148" customFormat="1" ht="50.1" customHeight="1">
      <c r="A60" s="142" t="s">
        <v>23</v>
      </c>
      <c r="B60" s="131" t="s">
        <v>876</v>
      </c>
      <c r="C60" s="143"/>
      <c r="D60" s="144"/>
      <c r="E60" s="144"/>
      <c r="F60" s="144"/>
      <c r="G60" s="144"/>
      <c r="H60" s="144"/>
      <c r="I60" s="188">
        <f>+I61+I62+I71+I75+I85+I86</f>
        <v>482700</v>
      </c>
      <c r="J60" s="188">
        <f t="shared" ref="J60:O60" si="31">+J61+J62+J71+J75+J85+J86</f>
        <v>335900</v>
      </c>
      <c r="K60" s="188">
        <f t="shared" si="31"/>
        <v>0</v>
      </c>
      <c r="L60" s="188">
        <f t="shared" si="31"/>
        <v>0</v>
      </c>
      <c r="M60" s="188">
        <f t="shared" si="31"/>
        <v>335900</v>
      </c>
      <c r="N60" s="188">
        <f t="shared" si="31"/>
        <v>0</v>
      </c>
      <c r="O60" s="188">
        <f t="shared" si="31"/>
        <v>0</v>
      </c>
      <c r="P60" s="146"/>
      <c r="Q60" s="147"/>
    </row>
    <row r="61" spans="1:17" s="148" customFormat="1" ht="50.1" customHeight="1">
      <c r="A61" s="142" t="s">
        <v>19</v>
      </c>
      <c r="B61" s="104" t="s">
        <v>877</v>
      </c>
      <c r="C61" s="472" t="s">
        <v>893</v>
      </c>
      <c r="D61" s="472"/>
      <c r="E61" s="472"/>
      <c r="F61" s="472"/>
      <c r="G61" s="472"/>
      <c r="H61" s="144"/>
      <c r="I61" s="188"/>
      <c r="J61" s="188"/>
      <c r="K61" s="188"/>
      <c r="L61" s="188"/>
      <c r="M61" s="188"/>
      <c r="N61" s="188"/>
      <c r="O61" s="188"/>
      <c r="P61" s="146"/>
      <c r="Q61" s="147"/>
    </row>
    <row r="62" spans="1:17" s="148" customFormat="1" ht="50.1" customHeight="1">
      <c r="A62" s="142" t="s">
        <v>21</v>
      </c>
      <c r="B62" s="149" t="s">
        <v>878</v>
      </c>
      <c r="C62" s="143"/>
      <c r="D62" s="144"/>
      <c r="E62" s="144"/>
      <c r="F62" s="144"/>
      <c r="G62" s="144"/>
      <c r="H62" s="144"/>
      <c r="I62" s="188">
        <f>+I64</f>
        <v>164200</v>
      </c>
      <c r="J62" s="188">
        <f t="shared" ref="J62:O62" si="32">+J64</f>
        <v>164200</v>
      </c>
      <c r="K62" s="188">
        <f t="shared" si="32"/>
        <v>0</v>
      </c>
      <c r="L62" s="188">
        <f t="shared" si="32"/>
        <v>0</v>
      </c>
      <c r="M62" s="188">
        <f t="shared" si="32"/>
        <v>164200</v>
      </c>
      <c r="N62" s="188">
        <f t="shared" si="32"/>
        <v>0</v>
      </c>
      <c r="O62" s="188">
        <f t="shared" si="32"/>
        <v>0</v>
      </c>
      <c r="P62" s="145"/>
      <c r="Q62" s="147">
        <f>+A68+1+1+1+A84+A95+A104+A108+A108+A128+A143+A149+A162+A166+A169+A177+A181+A183+A187+A199+A202+A235+A239+A252+A256+A269+A272+A279+4+15+A322+A340+A345+3+A354+A358+A384+1+A389+1+1+1+1+1+1+1+1+1+1+1+1+1+1+1+1+3+1+1+4+2+A457+A466+A472+A478+A483+A487+A490+1+1+A498+A504+A509+A513+A515+A524+A538+A552+A562+A582+A595+A600+A602+A616+A621+A627+A629+A640</f>
        <v>399</v>
      </c>
    </row>
    <row r="63" spans="1:17" s="118" customFormat="1" ht="38.25" customHeight="1">
      <c r="A63" s="150">
        <v>1</v>
      </c>
      <c r="B63" s="131" t="s">
        <v>77</v>
      </c>
      <c r="C63" s="150"/>
      <c r="D63" s="150"/>
      <c r="E63" s="150"/>
      <c r="F63" s="150"/>
      <c r="G63" s="150"/>
      <c r="H63" s="150"/>
      <c r="I63" s="274"/>
      <c r="J63" s="274"/>
      <c r="K63" s="274"/>
      <c r="L63" s="274"/>
      <c r="M63" s="274"/>
      <c r="N63" s="274"/>
      <c r="O63" s="274"/>
      <c r="P63" s="150"/>
      <c r="Q63" s="151"/>
    </row>
    <row r="64" spans="1:17" s="118" customFormat="1" ht="31.5">
      <c r="A64" s="150">
        <v>2</v>
      </c>
      <c r="B64" s="131" t="s">
        <v>78</v>
      </c>
      <c r="C64" s="150"/>
      <c r="D64" s="150"/>
      <c r="E64" s="150"/>
      <c r="F64" s="150"/>
      <c r="G64" s="150"/>
      <c r="H64" s="150"/>
      <c r="I64" s="264">
        <f>I65</f>
        <v>164200</v>
      </c>
      <c r="J64" s="264">
        <f t="shared" ref="J64:O64" si="33">J65</f>
        <v>164200</v>
      </c>
      <c r="K64" s="264">
        <f t="shared" si="33"/>
        <v>0</v>
      </c>
      <c r="L64" s="264">
        <f t="shared" si="33"/>
        <v>0</v>
      </c>
      <c r="M64" s="264">
        <f t="shared" si="33"/>
        <v>164200</v>
      </c>
      <c r="N64" s="264">
        <f t="shared" si="33"/>
        <v>0</v>
      </c>
      <c r="O64" s="264">
        <f t="shared" si="33"/>
        <v>0</v>
      </c>
      <c r="P64" s="150"/>
      <c r="Q64" s="151"/>
    </row>
    <row r="65" spans="1:17" s="118" customFormat="1" ht="31.5">
      <c r="A65" s="150" t="s">
        <v>60</v>
      </c>
      <c r="B65" s="131" t="s">
        <v>79</v>
      </c>
      <c r="C65" s="152" t="s">
        <v>25</v>
      </c>
      <c r="D65" s="150"/>
      <c r="E65" s="150"/>
      <c r="F65" s="150"/>
      <c r="G65" s="153"/>
      <c r="H65" s="150"/>
      <c r="I65" s="264">
        <v>164200</v>
      </c>
      <c r="J65" s="264">
        <v>164200</v>
      </c>
      <c r="K65" s="264"/>
      <c r="L65" s="264"/>
      <c r="M65" s="264">
        <v>164200</v>
      </c>
      <c r="N65" s="274"/>
      <c r="O65" s="274"/>
      <c r="P65" s="150"/>
      <c r="Q65" s="151"/>
    </row>
    <row r="66" spans="1:17" s="118" customFormat="1" ht="63">
      <c r="A66" s="152">
        <v>1</v>
      </c>
      <c r="B66" s="154" t="s">
        <v>894</v>
      </c>
      <c r="C66" s="152" t="s">
        <v>25</v>
      </c>
      <c r="D66" s="152" t="s">
        <v>895</v>
      </c>
      <c r="E66" s="150"/>
      <c r="F66" s="150"/>
      <c r="G66" s="155" t="s">
        <v>896</v>
      </c>
      <c r="H66" s="150"/>
      <c r="I66" s="265">
        <v>14900</v>
      </c>
      <c r="J66" s="265">
        <v>14900</v>
      </c>
      <c r="K66" s="265"/>
      <c r="L66" s="265"/>
      <c r="M66" s="265">
        <v>14900</v>
      </c>
      <c r="N66" s="274"/>
      <c r="O66" s="274"/>
      <c r="P66" s="150"/>
      <c r="Q66" s="151"/>
    </row>
    <row r="67" spans="1:17" s="118" customFormat="1" ht="63">
      <c r="A67" s="152">
        <v>2</v>
      </c>
      <c r="B67" s="154" t="s">
        <v>897</v>
      </c>
      <c r="C67" s="152" t="s">
        <v>25</v>
      </c>
      <c r="D67" s="152" t="s">
        <v>821</v>
      </c>
      <c r="E67" s="150"/>
      <c r="F67" s="150"/>
      <c r="G67" s="155" t="s">
        <v>898</v>
      </c>
      <c r="H67" s="150"/>
      <c r="I67" s="265">
        <v>14500</v>
      </c>
      <c r="J67" s="265">
        <v>14500</v>
      </c>
      <c r="K67" s="265"/>
      <c r="L67" s="265"/>
      <c r="M67" s="265">
        <v>14500</v>
      </c>
      <c r="N67" s="274"/>
      <c r="O67" s="274"/>
      <c r="P67" s="150"/>
      <c r="Q67" s="151"/>
    </row>
    <row r="68" spans="1:17" s="118" customFormat="1" ht="63">
      <c r="A68" s="152">
        <v>3</v>
      </c>
      <c r="B68" s="154" t="s">
        <v>899</v>
      </c>
      <c r="C68" s="152" t="s">
        <v>25</v>
      </c>
      <c r="D68" s="152" t="s">
        <v>292</v>
      </c>
      <c r="E68" s="150"/>
      <c r="F68" s="150"/>
      <c r="G68" s="155" t="s">
        <v>900</v>
      </c>
      <c r="H68" s="150"/>
      <c r="I68" s="265">
        <v>14800</v>
      </c>
      <c r="J68" s="265">
        <v>14800</v>
      </c>
      <c r="K68" s="265"/>
      <c r="L68" s="265"/>
      <c r="M68" s="265">
        <v>14800</v>
      </c>
      <c r="N68" s="274"/>
      <c r="O68" s="274"/>
      <c r="P68" s="150"/>
      <c r="Q68" s="151"/>
    </row>
    <row r="69" spans="1:17" s="118" customFormat="1" ht="47.25">
      <c r="A69" s="152" t="s">
        <v>773</v>
      </c>
      <c r="B69" s="154" t="s">
        <v>901</v>
      </c>
      <c r="C69" s="152" t="s">
        <v>25</v>
      </c>
      <c r="D69" s="152" t="s">
        <v>345</v>
      </c>
      <c r="E69" s="150"/>
      <c r="F69" s="150"/>
      <c r="G69" s="155" t="s">
        <v>902</v>
      </c>
      <c r="H69" s="150"/>
      <c r="I69" s="265">
        <v>20000</v>
      </c>
      <c r="J69" s="265">
        <v>20000</v>
      </c>
      <c r="K69" s="265"/>
      <c r="L69" s="265"/>
      <c r="M69" s="265">
        <v>20000</v>
      </c>
      <c r="N69" s="274"/>
      <c r="O69" s="274"/>
      <c r="P69" s="150"/>
      <c r="Q69" s="151"/>
    </row>
    <row r="70" spans="1:17" s="118" customFormat="1" ht="78.75">
      <c r="A70" s="152" t="s">
        <v>774</v>
      </c>
      <c r="B70" s="154" t="s">
        <v>348</v>
      </c>
      <c r="C70" s="152" t="s">
        <v>25</v>
      </c>
      <c r="D70" s="152" t="s">
        <v>345</v>
      </c>
      <c r="E70" s="150"/>
      <c r="F70" s="150"/>
      <c r="G70" s="155" t="s">
        <v>350</v>
      </c>
      <c r="H70" s="150"/>
      <c r="I70" s="265">
        <v>100000</v>
      </c>
      <c r="J70" s="265">
        <v>100000</v>
      </c>
      <c r="K70" s="265"/>
      <c r="L70" s="265"/>
      <c r="M70" s="265">
        <v>100000</v>
      </c>
      <c r="N70" s="274"/>
      <c r="O70" s="274"/>
      <c r="P70" s="150"/>
      <c r="Q70" s="151"/>
    </row>
    <row r="71" spans="1:17" s="148" customFormat="1" ht="50.1" customHeight="1">
      <c r="A71" s="142" t="s">
        <v>43</v>
      </c>
      <c r="B71" s="149" t="s">
        <v>903</v>
      </c>
      <c r="C71" s="143"/>
      <c r="D71" s="143"/>
      <c r="E71" s="143"/>
      <c r="F71" s="143"/>
      <c r="G71" s="143"/>
      <c r="H71" s="144"/>
      <c r="I71" s="188">
        <f>+I72</f>
        <v>60000</v>
      </c>
      <c r="J71" s="188">
        <f t="shared" ref="J71:O71" si="34">+J72</f>
        <v>60000</v>
      </c>
      <c r="K71" s="188">
        <f t="shared" si="34"/>
        <v>0</v>
      </c>
      <c r="L71" s="188">
        <f t="shared" si="34"/>
        <v>0</v>
      </c>
      <c r="M71" s="188">
        <f t="shared" si="34"/>
        <v>60000</v>
      </c>
      <c r="N71" s="188">
        <f t="shared" si="34"/>
        <v>0</v>
      </c>
      <c r="O71" s="188">
        <f t="shared" si="34"/>
        <v>0</v>
      </c>
      <c r="P71" s="144"/>
      <c r="Q71" s="147"/>
    </row>
    <row r="72" spans="1:17" s="148" customFormat="1" ht="31.5">
      <c r="A72" s="142" t="s">
        <v>904</v>
      </c>
      <c r="B72" s="149" t="s">
        <v>78</v>
      </c>
      <c r="C72" s="150"/>
      <c r="D72" s="150"/>
      <c r="E72" s="150"/>
      <c r="F72" s="150"/>
      <c r="G72" s="150"/>
      <c r="H72" s="144"/>
      <c r="I72" s="188">
        <v>60000</v>
      </c>
      <c r="J72" s="188">
        <v>60000</v>
      </c>
      <c r="K72" s="188">
        <v>0</v>
      </c>
      <c r="L72" s="188">
        <v>0</v>
      </c>
      <c r="M72" s="188">
        <v>60000</v>
      </c>
      <c r="N72" s="188">
        <v>0</v>
      </c>
      <c r="O72" s="188">
        <v>0</v>
      </c>
      <c r="P72" s="144"/>
      <c r="Q72" s="147"/>
    </row>
    <row r="73" spans="1:17" s="148" customFormat="1" ht="47.25">
      <c r="A73" s="142">
        <v>1</v>
      </c>
      <c r="B73" s="149" t="s">
        <v>905</v>
      </c>
      <c r="C73" s="150" t="s">
        <v>25</v>
      </c>
      <c r="D73" s="150"/>
      <c r="E73" s="150">
        <v>2026</v>
      </c>
      <c r="F73" s="150">
        <v>2030</v>
      </c>
      <c r="G73" s="150"/>
      <c r="H73" s="144"/>
      <c r="I73" s="188">
        <v>60000</v>
      </c>
      <c r="J73" s="188">
        <v>60000</v>
      </c>
      <c r="K73" s="188">
        <v>0</v>
      </c>
      <c r="L73" s="188">
        <v>0</v>
      </c>
      <c r="M73" s="188">
        <v>60000</v>
      </c>
      <c r="N73" s="188">
        <v>0</v>
      </c>
      <c r="O73" s="188">
        <v>0</v>
      </c>
      <c r="P73" s="144"/>
      <c r="Q73" s="147"/>
    </row>
    <row r="74" spans="1:17" s="161" customFormat="1" ht="31.5">
      <c r="A74" s="157" t="s">
        <v>240</v>
      </c>
      <c r="B74" s="134" t="s">
        <v>906</v>
      </c>
      <c r="C74" s="152"/>
      <c r="D74" s="152"/>
      <c r="E74" s="152"/>
      <c r="F74" s="152"/>
      <c r="G74" s="152"/>
      <c r="H74" s="158"/>
      <c r="I74" s="139">
        <v>60000</v>
      </c>
      <c r="J74" s="139">
        <v>60000</v>
      </c>
      <c r="K74" s="139"/>
      <c r="L74" s="139"/>
      <c r="M74" s="139">
        <v>60000</v>
      </c>
      <c r="N74" s="139">
        <v>0</v>
      </c>
      <c r="O74" s="139">
        <v>0</v>
      </c>
      <c r="P74" s="158"/>
      <c r="Q74" s="160"/>
    </row>
    <row r="75" spans="1:17" s="148" customFormat="1" ht="50.1" customHeight="1">
      <c r="A75" s="142" t="s">
        <v>87</v>
      </c>
      <c r="B75" s="149" t="s">
        <v>880</v>
      </c>
      <c r="C75" s="143"/>
      <c r="D75" s="144"/>
      <c r="E75" s="144"/>
      <c r="F75" s="144"/>
      <c r="G75" s="144"/>
      <c r="H75" s="144"/>
      <c r="I75" s="188">
        <f>+I76</f>
        <v>76500</v>
      </c>
      <c r="J75" s="188">
        <f t="shared" ref="J75:O76" si="35">+J76</f>
        <v>76500</v>
      </c>
      <c r="K75" s="188">
        <f t="shared" si="35"/>
        <v>0</v>
      </c>
      <c r="L75" s="188">
        <f t="shared" si="35"/>
        <v>0</v>
      </c>
      <c r="M75" s="188">
        <f t="shared" si="35"/>
        <v>76500</v>
      </c>
      <c r="N75" s="188">
        <f t="shared" si="35"/>
        <v>0</v>
      </c>
      <c r="O75" s="188">
        <f t="shared" si="35"/>
        <v>0</v>
      </c>
      <c r="P75" s="156"/>
      <c r="Q75" s="147"/>
    </row>
    <row r="76" spans="1:17" s="148" customFormat="1" ht="39.75" customHeight="1">
      <c r="A76" s="142">
        <v>2</v>
      </c>
      <c r="B76" s="131" t="s">
        <v>78</v>
      </c>
      <c r="C76" s="143"/>
      <c r="D76" s="144"/>
      <c r="E76" s="144"/>
      <c r="F76" s="144"/>
      <c r="G76" s="144"/>
      <c r="H76" s="144"/>
      <c r="I76" s="188">
        <f>+I77</f>
        <v>76500</v>
      </c>
      <c r="J76" s="188">
        <f t="shared" si="35"/>
        <v>76500</v>
      </c>
      <c r="K76" s="188">
        <f t="shared" si="35"/>
        <v>0</v>
      </c>
      <c r="L76" s="188">
        <f t="shared" si="35"/>
        <v>0</v>
      </c>
      <c r="M76" s="188">
        <f t="shared" si="35"/>
        <v>76500</v>
      </c>
      <c r="N76" s="188">
        <f t="shared" si="35"/>
        <v>0</v>
      </c>
      <c r="O76" s="188">
        <f t="shared" si="35"/>
        <v>0</v>
      </c>
      <c r="P76" s="144"/>
      <c r="Q76" s="147"/>
    </row>
    <row r="77" spans="1:17" s="148" customFormat="1" ht="31.5">
      <c r="A77" s="142" t="s">
        <v>60</v>
      </c>
      <c r="B77" s="131" t="s">
        <v>79</v>
      </c>
      <c r="C77" s="143"/>
      <c r="D77" s="144"/>
      <c r="E77" s="144"/>
      <c r="F77" s="144"/>
      <c r="G77" s="144"/>
      <c r="H77" s="144"/>
      <c r="I77" s="188">
        <f>+SUM(I78:I84)</f>
        <v>76500</v>
      </c>
      <c r="J77" s="188">
        <f>+SUM(J78:J84)</f>
        <v>76500</v>
      </c>
      <c r="K77" s="188"/>
      <c r="L77" s="188"/>
      <c r="M77" s="188">
        <f>+SUM(M78:M84)</f>
        <v>76500</v>
      </c>
      <c r="N77" s="188"/>
      <c r="O77" s="188"/>
      <c r="P77" s="144"/>
      <c r="Q77" s="147"/>
    </row>
    <row r="78" spans="1:17" s="161" customFormat="1" ht="41.25" customHeight="1">
      <c r="A78" s="157">
        <v>1</v>
      </c>
      <c r="B78" s="137" t="s">
        <v>907</v>
      </c>
      <c r="C78" s="152" t="s">
        <v>25</v>
      </c>
      <c r="D78" s="182" t="s">
        <v>908</v>
      </c>
      <c r="E78" s="157">
        <v>2026</v>
      </c>
      <c r="F78" s="157">
        <v>2028</v>
      </c>
      <c r="G78" s="157" t="s">
        <v>909</v>
      </c>
      <c r="H78" s="158"/>
      <c r="I78" s="139">
        <v>4000</v>
      </c>
      <c r="J78" s="139">
        <v>4000</v>
      </c>
      <c r="K78" s="139"/>
      <c r="L78" s="139"/>
      <c r="M78" s="139">
        <v>4000</v>
      </c>
      <c r="N78" s="139"/>
      <c r="O78" s="139"/>
      <c r="P78" s="158"/>
      <c r="Q78" s="160"/>
    </row>
    <row r="79" spans="1:17" s="161" customFormat="1" ht="30.75" customHeight="1">
      <c r="A79" s="157">
        <v>2</v>
      </c>
      <c r="B79" s="137" t="s">
        <v>910</v>
      </c>
      <c r="C79" s="152" t="s">
        <v>25</v>
      </c>
      <c r="D79" s="182" t="s">
        <v>908</v>
      </c>
      <c r="E79" s="157">
        <v>2026</v>
      </c>
      <c r="F79" s="157">
        <v>2028</v>
      </c>
      <c r="G79" s="157" t="s">
        <v>911</v>
      </c>
      <c r="H79" s="158"/>
      <c r="I79" s="139">
        <v>3000</v>
      </c>
      <c r="J79" s="139">
        <v>3000</v>
      </c>
      <c r="K79" s="139"/>
      <c r="L79" s="139"/>
      <c r="M79" s="139">
        <v>3000</v>
      </c>
      <c r="N79" s="139"/>
      <c r="O79" s="139"/>
      <c r="P79" s="158"/>
      <c r="Q79" s="160"/>
    </row>
    <row r="80" spans="1:17" s="161" customFormat="1" ht="41.25" customHeight="1">
      <c r="A80" s="157">
        <v>3</v>
      </c>
      <c r="B80" s="137" t="s">
        <v>912</v>
      </c>
      <c r="C80" s="152" t="s">
        <v>25</v>
      </c>
      <c r="D80" s="182" t="s">
        <v>913</v>
      </c>
      <c r="E80" s="157">
        <v>2026</v>
      </c>
      <c r="F80" s="157">
        <v>2028</v>
      </c>
      <c r="G80" s="157" t="s">
        <v>914</v>
      </c>
      <c r="H80" s="158"/>
      <c r="I80" s="139">
        <v>5000</v>
      </c>
      <c r="J80" s="139">
        <v>5000</v>
      </c>
      <c r="K80" s="139"/>
      <c r="L80" s="139"/>
      <c r="M80" s="139">
        <v>5000</v>
      </c>
      <c r="N80" s="139"/>
      <c r="O80" s="139"/>
      <c r="P80" s="158"/>
      <c r="Q80" s="160"/>
    </row>
    <row r="81" spans="1:17" s="161" customFormat="1" ht="30.75" customHeight="1">
      <c r="A81" s="157">
        <v>4</v>
      </c>
      <c r="B81" s="137" t="s">
        <v>915</v>
      </c>
      <c r="C81" s="152" t="s">
        <v>25</v>
      </c>
      <c r="D81" s="182" t="s">
        <v>908</v>
      </c>
      <c r="E81" s="157">
        <v>2026</v>
      </c>
      <c r="F81" s="157">
        <v>2028</v>
      </c>
      <c r="G81" s="157" t="s">
        <v>916</v>
      </c>
      <c r="H81" s="158"/>
      <c r="I81" s="139">
        <v>3000</v>
      </c>
      <c r="J81" s="139">
        <v>3000</v>
      </c>
      <c r="K81" s="139"/>
      <c r="L81" s="139"/>
      <c r="M81" s="139">
        <v>3000</v>
      </c>
      <c r="N81" s="139"/>
      <c r="O81" s="139"/>
      <c r="P81" s="158"/>
      <c r="Q81" s="160"/>
    </row>
    <row r="82" spans="1:17" s="161" customFormat="1" ht="30.75" customHeight="1">
      <c r="A82" s="157">
        <v>5</v>
      </c>
      <c r="B82" s="137" t="s">
        <v>917</v>
      </c>
      <c r="C82" s="152" t="s">
        <v>25</v>
      </c>
      <c r="D82" s="182" t="s">
        <v>908</v>
      </c>
      <c r="E82" s="157">
        <v>2026</v>
      </c>
      <c r="F82" s="157">
        <v>2028</v>
      </c>
      <c r="G82" s="157" t="s">
        <v>918</v>
      </c>
      <c r="H82" s="158"/>
      <c r="I82" s="139">
        <v>10000</v>
      </c>
      <c r="J82" s="139">
        <v>10000</v>
      </c>
      <c r="K82" s="139"/>
      <c r="L82" s="139"/>
      <c r="M82" s="139">
        <v>10000</v>
      </c>
      <c r="N82" s="139"/>
      <c r="O82" s="139"/>
      <c r="P82" s="158"/>
      <c r="Q82" s="160"/>
    </row>
    <row r="83" spans="1:17" s="161" customFormat="1" ht="41.25" customHeight="1">
      <c r="A83" s="157">
        <v>6</v>
      </c>
      <c r="B83" s="137" t="s">
        <v>919</v>
      </c>
      <c r="C83" s="152" t="s">
        <v>25</v>
      </c>
      <c r="D83" s="182" t="s">
        <v>908</v>
      </c>
      <c r="E83" s="157">
        <v>2026</v>
      </c>
      <c r="F83" s="157">
        <v>2028</v>
      </c>
      <c r="G83" s="157" t="s">
        <v>920</v>
      </c>
      <c r="H83" s="158"/>
      <c r="I83" s="139">
        <v>50000</v>
      </c>
      <c r="J83" s="139">
        <v>50000</v>
      </c>
      <c r="K83" s="139"/>
      <c r="L83" s="139"/>
      <c r="M83" s="139">
        <v>50000</v>
      </c>
      <c r="N83" s="139"/>
      <c r="O83" s="139"/>
      <c r="P83" s="158"/>
      <c r="Q83" s="160"/>
    </row>
    <row r="84" spans="1:17" s="161" customFormat="1" ht="41.25" customHeight="1">
      <c r="A84" s="157">
        <v>7</v>
      </c>
      <c r="B84" s="137" t="s">
        <v>921</v>
      </c>
      <c r="C84" s="152" t="s">
        <v>25</v>
      </c>
      <c r="D84" s="152" t="s">
        <v>922</v>
      </c>
      <c r="E84" s="157">
        <v>2026</v>
      </c>
      <c r="F84" s="157">
        <v>2028</v>
      </c>
      <c r="G84" s="157" t="s">
        <v>923</v>
      </c>
      <c r="H84" s="158"/>
      <c r="I84" s="139">
        <v>1500</v>
      </c>
      <c r="J84" s="139">
        <v>1500</v>
      </c>
      <c r="K84" s="139"/>
      <c r="L84" s="139"/>
      <c r="M84" s="139">
        <v>1500</v>
      </c>
      <c r="N84" s="139"/>
      <c r="O84" s="139"/>
      <c r="P84" s="158"/>
      <c r="Q84" s="160"/>
    </row>
    <row r="85" spans="1:17" s="148" customFormat="1" ht="56.25" customHeight="1">
      <c r="A85" s="142" t="s">
        <v>88</v>
      </c>
      <c r="B85" s="149" t="s">
        <v>881</v>
      </c>
      <c r="C85" s="472" t="s">
        <v>893</v>
      </c>
      <c r="D85" s="472"/>
      <c r="E85" s="472"/>
      <c r="F85" s="472"/>
      <c r="G85" s="472"/>
      <c r="H85" s="144"/>
      <c r="I85" s="188"/>
      <c r="J85" s="188"/>
      <c r="K85" s="188"/>
      <c r="L85" s="188"/>
      <c r="M85" s="188"/>
      <c r="N85" s="188"/>
      <c r="O85" s="188"/>
      <c r="P85" s="144"/>
      <c r="Q85" s="147"/>
    </row>
    <row r="86" spans="1:17" s="148" customFormat="1" ht="50.25" customHeight="1">
      <c r="A86" s="142" t="s">
        <v>91</v>
      </c>
      <c r="B86" s="149" t="s">
        <v>384</v>
      </c>
      <c r="C86" s="150"/>
      <c r="D86" s="150"/>
      <c r="E86" s="150"/>
      <c r="F86" s="150"/>
      <c r="G86" s="150"/>
      <c r="H86" s="162"/>
      <c r="I86" s="188">
        <f>+I87</f>
        <v>182000</v>
      </c>
      <c r="J86" s="188">
        <f>+J87</f>
        <v>35200</v>
      </c>
      <c r="K86" s="188">
        <f t="shared" ref="K86:O86" si="36">+K87</f>
        <v>0</v>
      </c>
      <c r="L86" s="188">
        <f t="shared" si="36"/>
        <v>0</v>
      </c>
      <c r="M86" s="188">
        <f t="shared" si="36"/>
        <v>35200</v>
      </c>
      <c r="N86" s="188">
        <f t="shared" si="36"/>
        <v>0</v>
      </c>
      <c r="O86" s="188">
        <f t="shared" si="36"/>
        <v>0</v>
      </c>
      <c r="P86" s="144"/>
      <c r="Q86" s="147"/>
    </row>
    <row r="87" spans="1:17" s="148" customFormat="1" ht="47.25" customHeight="1">
      <c r="A87" s="142" t="s">
        <v>904</v>
      </c>
      <c r="B87" s="143" t="s">
        <v>79</v>
      </c>
      <c r="C87" s="150"/>
      <c r="D87" s="150"/>
      <c r="E87" s="150"/>
      <c r="F87" s="150"/>
      <c r="G87" s="150"/>
      <c r="H87" s="144"/>
      <c r="I87" s="188">
        <f>+SUM(I88:I95)</f>
        <v>182000</v>
      </c>
      <c r="J87" s="188">
        <f>+SUM(J88:J95)</f>
        <v>35200</v>
      </c>
      <c r="K87" s="188">
        <f>+SUM(K88:K95)</f>
        <v>0</v>
      </c>
      <c r="L87" s="188">
        <f t="shared" ref="L87:O87" si="37">+SUM(L88:L95)</f>
        <v>0</v>
      </c>
      <c r="M87" s="188">
        <f t="shared" si="37"/>
        <v>35200</v>
      </c>
      <c r="N87" s="188">
        <f t="shared" si="37"/>
        <v>0</v>
      </c>
      <c r="O87" s="188">
        <f t="shared" si="37"/>
        <v>0</v>
      </c>
      <c r="P87" s="144"/>
      <c r="Q87" s="147"/>
    </row>
    <row r="88" spans="1:17" s="148" customFormat="1" ht="24" customHeight="1">
      <c r="A88" s="142">
        <v>1</v>
      </c>
      <c r="B88" s="250" t="s">
        <v>924</v>
      </c>
      <c r="C88" s="150"/>
      <c r="D88" s="150"/>
      <c r="E88" s="150"/>
      <c r="F88" s="150"/>
      <c r="G88" s="150"/>
      <c r="H88" s="144"/>
      <c r="I88" s="139">
        <v>16000</v>
      </c>
      <c r="J88" s="139">
        <v>4400</v>
      </c>
      <c r="K88" s="188"/>
      <c r="L88" s="188"/>
      <c r="M88" s="139">
        <f t="shared" ref="M88:M95" si="38">+J88</f>
        <v>4400</v>
      </c>
      <c r="N88" s="188"/>
      <c r="O88" s="188"/>
      <c r="P88" s="144"/>
      <c r="Q88" s="147"/>
    </row>
    <row r="89" spans="1:17" s="148" customFormat="1" ht="24" customHeight="1">
      <c r="A89" s="142">
        <v>2</v>
      </c>
      <c r="B89" s="250" t="s">
        <v>925</v>
      </c>
      <c r="C89" s="150"/>
      <c r="D89" s="150"/>
      <c r="E89" s="150"/>
      <c r="F89" s="150"/>
      <c r="G89" s="150"/>
      <c r="H89" s="144"/>
      <c r="I89" s="139">
        <f>I88</f>
        <v>16000</v>
      </c>
      <c r="J89" s="139">
        <v>4400</v>
      </c>
      <c r="K89" s="188"/>
      <c r="L89" s="188"/>
      <c r="M89" s="139">
        <f t="shared" si="38"/>
        <v>4400</v>
      </c>
      <c r="N89" s="188"/>
      <c r="O89" s="188"/>
      <c r="P89" s="144"/>
      <c r="Q89" s="147"/>
    </row>
    <row r="90" spans="1:17" s="148" customFormat="1" ht="24" customHeight="1">
      <c r="A90" s="142">
        <v>3</v>
      </c>
      <c r="B90" s="250" t="s">
        <v>926</v>
      </c>
      <c r="C90" s="150"/>
      <c r="D90" s="150"/>
      <c r="E90" s="150"/>
      <c r="F90" s="150"/>
      <c r="G90" s="150"/>
      <c r="H90" s="144"/>
      <c r="I90" s="139">
        <v>70000</v>
      </c>
      <c r="J90" s="139">
        <v>4400</v>
      </c>
      <c r="K90" s="188"/>
      <c r="L90" s="188"/>
      <c r="M90" s="139">
        <f t="shared" si="38"/>
        <v>4400</v>
      </c>
      <c r="N90" s="188"/>
      <c r="O90" s="188"/>
      <c r="P90" s="144"/>
      <c r="Q90" s="147"/>
    </row>
    <row r="91" spans="1:17" s="148" customFormat="1" ht="24" customHeight="1">
      <c r="A91" s="142">
        <v>4</v>
      </c>
      <c r="B91" s="250" t="s">
        <v>927</v>
      </c>
      <c r="C91" s="150"/>
      <c r="D91" s="150"/>
      <c r="E91" s="150"/>
      <c r="F91" s="150"/>
      <c r="G91" s="150"/>
      <c r="H91" s="144"/>
      <c r="I91" s="139">
        <v>60000</v>
      </c>
      <c r="J91" s="139">
        <v>4400</v>
      </c>
      <c r="K91" s="188"/>
      <c r="L91" s="188"/>
      <c r="M91" s="139">
        <f t="shared" si="38"/>
        <v>4400</v>
      </c>
      <c r="N91" s="188"/>
      <c r="O91" s="188"/>
      <c r="P91" s="144"/>
      <c r="Q91" s="147"/>
    </row>
    <row r="92" spans="1:17" s="148" customFormat="1" ht="24" customHeight="1">
      <c r="A92" s="142">
        <v>5</v>
      </c>
      <c r="B92" s="250" t="s">
        <v>928</v>
      </c>
      <c r="C92" s="150"/>
      <c r="D92" s="150"/>
      <c r="E92" s="150"/>
      <c r="F92" s="150"/>
      <c r="G92" s="150"/>
      <c r="H92" s="144"/>
      <c r="I92" s="139">
        <v>5000</v>
      </c>
      <c r="J92" s="139">
        <v>4400</v>
      </c>
      <c r="K92" s="188"/>
      <c r="L92" s="188"/>
      <c r="M92" s="139">
        <f t="shared" si="38"/>
        <v>4400</v>
      </c>
      <c r="N92" s="188"/>
      <c r="O92" s="188"/>
      <c r="P92" s="144"/>
      <c r="Q92" s="147"/>
    </row>
    <row r="93" spans="1:17" s="148" customFormat="1" ht="24" customHeight="1">
      <c r="A93" s="142">
        <v>6</v>
      </c>
      <c r="B93" s="250" t="s">
        <v>929</v>
      </c>
      <c r="C93" s="150"/>
      <c r="D93" s="150"/>
      <c r="E93" s="150"/>
      <c r="F93" s="150"/>
      <c r="G93" s="150"/>
      <c r="H93" s="144"/>
      <c r="I93" s="139">
        <v>5000</v>
      </c>
      <c r="J93" s="139">
        <v>4400</v>
      </c>
      <c r="K93" s="188"/>
      <c r="L93" s="188"/>
      <c r="M93" s="139">
        <f t="shared" si="38"/>
        <v>4400</v>
      </c>
      <c r="N93" s="188"/>
      <c r="O93" s="188"/>
      <c r="P93" s="144"/>
      <c r="Q93" s="147"/>
    </row>
    <row r="94" spans="1:17" s="148" customFormat="1" ht="24" customHeight="1">
      <c r="A94" s="142">
        <v>7</v>
      </c>
      <c r="B94" s="250" t="s">
        <v>930</v>
      </c>
      <c r="C94" s="150"/>
      <c r="D94" s="150"/>
      <c r="E94" s="150"/>
      <c r="F94" s="150"/>
      <c r="G94" s="150"/>
      <c r="H94" s="144"/>
      <c r="I94" s="139">
        <v>5000</v>
      </c>
      <c r="J94" s="139">
        <v>4400</v>
      </c>
      <c r="K94" s="188"/>
      <c r="L94" s="188"/>
      <c r="M94" s="139">
        <f t="shared" si="38"/>
        <v>4400</v>
      </c>
      <c r="N94" s="188"/>
      <c r="O94" s="188"/>
      <c r="P94" s="144"/>
      <c r="Q94" s="147"/>
    </row>
    <row r="95" spans="1:17" s="148" customFormat="1">
      <c r="A95" s="142">
        <v>8</v>
      </c>
      <c r="B95" s="250" t="s">
        <v>931</v>
      </c>
      <c r="C95" s="150"/>
      <c r="D95" s="150"/>
      <c r="E95" s="150"/>
      <c r="F95" s="150"/>
      <c r="G95" s="150"/>
      <c r="H95" s="144"/>
      <c r="I95" s="139">
        <v>5000</v>
      </c>
      <c r="J95" s="139">
        <v>4400</v>
      </c>
      <c r="K95" s="188"/>
      <c r="L95" s="188"/>
      <c r="M95" s="139">
        <f t="shared" si="38"/>
        <v>4400</v>
      </c>
      <c r="N95" s="188"/>
      <c r="O95" s="188"/>
      <c r="P95" s="144"/>
      <c r="Q95" s="147"/>
    </row>
    <row r="96" spans="1:17" s="148" customFormat="1" ht="50.1" customHeight="1">
      <c r="A96" s="142" t="s">
        <v>24</v>
      </c>
      <c r="B96" s="131" t="s">
        <v>882</v>
      </c>
      <c r="C96" s="143"/>
      <c r="D96" s="144"/>
      <c r="E96" s="144"/>
      <c r="F96" s="144"/>
      <c r="G96" s="144"/>
      <c r="H96" s="144"/>
      <c r="I96" s="188">
        <f t="shared" ref="I96:O96" si="39">+I97+I131+I190+I259+I298+I355+I436+I516+I563+I630</f>
        <v>3504079.9432000001</v>
      </c>
      <c r="J96" s="188">
        <f t="shared" si="39"/>
        <v>3503787.2431999999</v>
      </c>
      <c r="K96" s="188">
        <f t="shared" si="39"/>
        <v>293</v>
      </c>
      <c r="L96" s="188">
        <f t="shared" si="39"/>
        <v>293</v>
      </c>
      <c r="M96" s="188">
        <f t="shared" si="39"/>
        <v>3503787.2431999999</v>
      </c>
      <c r="N96" s="188">
        <f t="shared" si="39"/>
        <v>0</v>
      </c>
      <c r="O96" s="188">
        <f t="shared" si="39"/>
        <v>0</v>
      </c>
      <c r="P96" s="156"/>
      <c r="Q96" s="147"/>
    </row>
    <row r="97" spans="1:17" s="148" customFormat="1" ht="39" customHeight="1">
      <c r="A97" s="142" t="s">
        <v>19</v>
      </c>
      <c r="B97" s="131" t="s">
        <v>932</v>
      </c>
      <c r="C97" s="143"/>
      <c r="D97" s="144"/>
      <c r="E97" s="144"/>
      <c r="F97" s="144"/>
      <c r="G97" s="144"/>
      <c r="H97" s="144"/>
      <c r="I97" s="188">
        <f>+I101+I109+I129+I130</f>
        <v>158500</v>
      </c>
      <c r="J97" s="188">
        <f t="shared" ref="J97:O97" si="40">+J101+J109+J129+J130</f>
        <v>158500</v>
      </c>
      <c r="K97" s="188">
        <f t="shared" si="40"/>
        <v>0</v>
      </c>
      <c r="L97" s="188">
        <f t="shared" si="40"/>
        <v>0</v>
      </c>
      <c r="M97" s="188">
        <f t="shared" si="40"/>
        <v>158500</v>
      </c>
      <c r="N97" s="188">
        <f t="shared" si="40"/>
        <v>0</v>
      </c>
      <c r="O97" s="188">
        <f t="shared" si="40"/>
        <v>0</v>
      </c>
      <c r="P97" s="164"/>
      <c r="Q97" s="147"/>
    </row>
    <row r="98" spans="1:17" s="148" customFormat="1" ht="31.5">
      <c r="A98" s="142">
        <v>1</v>
      </c>
      <c r="B98" s="131" t="s">
        <v>77</v>
      </c>
      <c r="C98" s="143"/>
      <c r="D98" s="144"/>
      <c r="E98" s="144"/>
      <c r="F98" s="144"/>
      <c r="G98" s="144"/>
      <c r="H98" s="144"/>
      <c r="I98" s="188"/>
      <c r="J98" s="188"/>
      <c r="K98" s="188"/>
      <c r="L98" s="188"/>
      <c r="M98" s="188"/>
      <c r="N98" s="188"/>
      <c r="O98" s="188"/>
      <c r="P98" s="144"/>
      <c r="Q98" s="147"/>
    </row>
    <row r="99" spans="1:17" s="148" customFormat="1" ht="31.5">
      <c r="A99" s="142">
        <v>2</v>
      </c>
      <c r="B99" s="131" t="s">
        <v>78</v>
      </c>
      <c r="C99" s="143"/>
      <c r="D99" s="144"/>
      <c r="E99" s="144"/>
      <c r="F99" s="144"/>
      <c r="G99" s="144"/>
      <c r="H99" s="144"/>
      <c r="I99" s="188"/>
      <c r="J99" s="188"/>
      <c r="K99" s="188"/>
      <c r="L99" s="188"/>
      <c r="M99" s="188"/>
      <c r="N99" s="188"/>
      <c r="O99" s="188"/>
      <c r="P99" s="144"/>
      <c r="Q99" s="147"/>
    </row>
    <row r="100" spans="1:17" s="148" customFormat="1" ht="31.5">
      <c r="A100" s="142" t="s">
        <v>60</v>
      </c>
      <c r="B100" s="131" t="s">
        <v>79</v>
      </c>
      <c r="C100" s="143"/>
      <c r="D100" s="144"/>
      <c r="E100" s="144"/>
      <c r="F100" s="144"/>
      <c r="G100" s="144"/>
      <c r="H100" s="144"/>
      <c r="I100" s="188"/>
      <c r="J100" s="188"/>
      <c r="K100" s="188"/>
      <c r="L100" s="188"/>
      <c r="M100" s="188"/>
      <c r="N100" s="188"/>
      <c r="O100" s="188"/>
      <c r="P100" s="144"/>
      <c r="Q100" s="147"/>
    </row>
    <row r="101" spans="1:17" s="148" customFormat="1" ht="47.25">
      <c r="A101" s="165" t="s">
        <v>240</v>
      </c>
      <c r="B101" s="149" t="s">
        <v>933</v>
      </c>
      <c r="C101" s="143"/>
      <c r="D101" s="144"/>
      <c r="E101" s="144"/>
      <c r="F101" s="144"/>
      <c r="G101" s="144"/>
      <c r="H101" s="144"/>
      <c r="I101" s="188">
        <f>SUM(I106:I108)</f>
        <v>6500</v>
      </c>
      <c r="J101" s="188">
        <f t="shared" ref="J101:M101" si="41">SUM(J106:J108)</f>
        <v>6500</v>
      </c>
      <c r="K101" s="188">
        <f t="shared" si="41"/>
        <v>0</v>
      </c>
      <c r="L101" s="188">
        <f t="shared" si="41"/>
        <v>0</v>
      </c>
      <c r="M101" s="188">
        <f t="shared" si="41"/>
        <v>6500</v>
      </c>
      <c r="N101" s="188"/>
      <c r="O101" s="188"/>
      <c r="P101" s="144"/>
      <c r="Q101" s="147"/>
    </row>
    <row r="102" spans="1:17" s="148" customFormat="1">
      <c r="A102" s="166" t="s">
        <v>60</v>
      </c>
      <c r="B102" s="167" t="s">
        <v>934</v>
      </c>
      <c r="C102" s="143"/>
      <c r="D102" s="144"/>
      <c r="E102" s="144"/>
      <c r="F102" s="144"/>
      <c r="G102" s="144"/>
      <c r="H102" s="144"/>
      <c r="I102" s="188"/>
      <c r="J102" s="188"/>
      <c r="K102" s="188"/>
      <c r="L102" s="188"/>
      <c r="M102" s="188"/>
      <c r="N102" s="188"/>
      <c r="O102" s="188"/>
      <c r="P102" s="144"/>
      <c r="Q102" s="147"/>
    </row>
    <row r="103" spans="1:17" s="148" customFormat="1">
      <c r="A103" s="168" t="s">
        <v>92</v>
      </c>
      <c r="B103" s="134" t="s">
        <v>935</v>
      </c>
      <c r="C103" s="143"/>
      <c r="D103" s="144"/>
      <c r="E103" s="144"/>
      <c r="F103" s="144"/>
      <c r="G103" s="144"/>
      <c r="H103" s="144"/>
      <c r="I103" s="188"/>
      <c r="J103" s="188"/>
      <c r="K103" s="188"/>
      <c r="L103" s="188"/>
      <c r="M103" s="188"/>
      <c r="N103" s="188"/>
      <c r="O103" s="188"/>
      <c r="P103" s="144"/>
      <c r="Q103" s="147"/>
    </row>
    <row r="104" spans="1:17" s="148" customFormat="1">
      <c r="A104" s="168" t="s">
        <v>228</v>
      </c>
      <c r="B104" s="134" t="s">
        <v>936</v>
      </c>
      <c r="C104" s="143"/>
      <c r="D104" s="144"/>
      <c r="E104" s="144"/>
      <c r="F104" s="144"/>
      <c r="G104" s="144"/>
      <c r="H104" s="144"/>
      <c r="I104" s="188"/>
      <c r="J104" s="188"/>
      <c r="K104" s="188"/>
      <c r="L104" s="188"/>
      <c r="M104" s="188"/>
      <c r="N104" s="188"/>
      <c r="O104" s="188"/>
      <c r="P104" s="144"/>
      <c r="Q104" s="147"/>
    </row>
    <row r="105" spans="1:17" s="148" customFormat="1">
      <c r="A105" s="166" t="s">
        <v>61</v>
      </c>
      <c r="B105" s="167" t="s">
        <v>937</v>
      </c>
      <c r="C105" s="143"/>
      <c r="D105" s="144"/>
      <c r="E105" s="144"/>
      <c r="F105" s="144"/>
      <c r="G105" s="144"/>
      <c r="H105" s="144"/>
      <c r="I105" s="188"/>
      <c r="J105" s="188"/>
      <c r="K105" s="188"/>
      <c r="L105" s="188"/>
      <c r="M105" s="188"/>
      <c r="N105" s="188"/>
      <c r="O105" s="188"/>
      <c r="P105" s="144"/>
      <c r="Q105" s="147"/>
    </row>
    <row r="106" spans="1:17" s="148" customFormat="1" ht="31.5">
      <c r="A106" s="168" t="s">
        <v>92</v>
      </c>
      <c r="B106" s="137" t="s">
        <v>938</v>
      </c>
      <c r="C106" s="152" t="s">
        <v>25</v>
      </c>
      <c r="D106" s="152" t="s">
        <v>939</v>
      </c>
      <c r="E106" s="158">
        <v>2026</v>
      </c>
      <c r="F106" s="158">
        <v>2030</v>
      </c>
      <c r="G106" s="144"/>
      <c r="H106" s="144"/>
      <c r="I106" s="139">
        <f t="shared" ref="I106:I108" si="42">J106</f>
        <v>2500</v>
      </c>
      <c r="J106" s="184">
        <v>2500</v>
      </c>
      <c r="K106" s="188"/>
      <c r="L106" s="188"/>
      <c r="M106" s="139">
        <f t="shared" ref="M106:M108" si="43">J106</f>
        <v>2500</v>
      </c>
      <c r="N106" s="188"/>
      <c r="O106" s="188"/>
      <c r="P106" s="144"/>
      <c r="Q106" s="147"/>
    </row>
    <row r="107" spans="1:17" s="148" customFormat="1" ht="31.5">
      <c r="A107" s="168" t="s">
        <v>228</v>
      </c>
      <c r="B107" s="137" t="s">
        <v>940</v>
      </c>
      <c r="C107" s="152" t="s">
        <v>25</v>
      </c>
      <c r="D107" s="152" t="s">
        <v>712</v>
      </c>
      <c r="E107" s="158">
        <v>2026</v>
      </c>
      <c r="F107" s="158">
        <v>2030</v>
      </c>
      <c r="G107" s="144"/>
      <c r="H107" s="144"/>
      <c r="I107" s="139">
        <f t="shared" si="42"/>
        <v>2000</v>
      </c>
      <c r="J107" s="184">
        <v>2000</v>
      </c>
      <c r="K107" s="188"/>
      <c r="L107" s="188"/>
      <c r="M107" s="139">
        <f t="shared" si="43"/>
        <v>2000</v>
      </c>
      <c r="N107" s="188"/>
      <c r="O107" s="188"/>
      <c r="P107" s="144"/>
      <c r="Q107" s="147"/>
    </row>
    <row r="108" spans="1:17" s="148" customFormat="1" ht="31.5">
      <c r="A108" s="168" t="s">
        <v>110</v>
      </c>
      <c r="B108" s="137" t="s">
        <v>941</v>
      </c>
      <c r="C108" s="152" t="s">
        <v>25</v>
      </c>
      <c r="D108" s="152" t="s">
        <v>942</v>
      </c>
      <c r="E108" s="158">
        <v>2026</v>
      </c>
      <c r="F108" s="158">
        <v>2030</v>
      </c>
      <c r="G108" s="144"/>
      <c r="H108" s="144"/>
      <c r="I108" s="139">
        <f t="shared" si="42"/>
        <v>2000</v>
      </c>
      <c r="J108" s="184">
        <v>2000</v>
      </c>
      <c r="K108" s="188"/>
      <c r="L108" s="188"/>
      <c r="M108" s="139">
        <f t="shared" si="43"/>
        <v>2000</v>
      </c>
      <c r="N108" s="188"/>
      <c r="O108" s="188"/>
      <c r="P108" s="144"/>
      <c r="Q108" s="147"/>
    </row>
    <row r="109" spans="1:17" s="148" customFormat="1" ht="78.75">
      <c r="A109" s="165" t="s">
        <v>943</v>
      </c>
      <c r="B109" s="131" t="s">
        <v>944</v>
      </c>
      <c r="C109" s="143"/>
      <c r="D109" s="150"/>
      <c r="E109" s="144"/>
      <c r="F109" s="144"/>
      <c r="G109" s="144"/>
      <c r="H109" s="144"/>
      <c r="I109" s="188">
        <f>SUM(I111:I128)</f>
        <v>152000</v>
      </c>
      <c r="J109" s="188">
        <f t="shared" ref="J109:M109" si="44">SUM(J111:J128)</f>
        <v>152000</v>
      </c>
      <c r="K109" s="188"/>
      <c r="L109" s="188"/>
      <c r="M109" s="188">
        <f t="shared" si="44"/>
        <v>152000</v>
      </c>
      <c r="N109" s="188"/>
      <c r="O109" s="188"/>
      <c r="P109" s="144"/>
      <c r="Q109" s="147"/>
    </row>
    <row r="110" spans="1:17" s="148" customFormat="1" ht="32.25" customHeight="1">
      <c r="A110" s="169" t="s">
        <v>60</v>
      </c>
      <c r="B110" s="131" t="s">
        <v>945</v>
      </c>
      <c r="C110" s="143"/>
      <c r="D110" s="152"/>
      <c r="E110" s="144"/>
      <c r="F110" s="144"/>
      <c r="G110" s="144"/>
      <c r="H110" s="144"/>
      <c r="I110" s="188"/>
      <c r="J110" s="266"/>
      <c r="K110" s="188"/>
      <c r="L110" s="188"/>
      <c r="M110" s="188"/>
      <c r="N110" s="188"/>
      <c r="O110" s="188"/>
      <c r="P110" s="144"/>
      <c r="Q110" s="147"/>
    </row>
    <row r="111" spans="1:17" s="148" customFormat="1" ht="31.5">
      <c r="A111" s="168" t="s">
        <v>92</v>
      </c>
      <c r="B111" s="137" t="s">
        <v>946</v>
      </c>
      <c r="C111" s="152" t="s">
        <v>25</v>
      </c>
      <c r="D111" s="152" t="s">
        <v>939</v>
      </c>
      <c r="E111" s="157">
        <v>2026</v>
      </c>
      <c r="F111" s="157">
        <v>2030</v>
      </c>
      <c r="G111" s="144"/>
      <c r="H111" s="144"/>
      <c r="I111" s="139">
        <f t="shared" ref="I111:I113" si="45">J111</f>
        <v>11000</v>
      </c>
      <c r="J111" s="184">
        <v>11000</v>
      </c>
      <c r="K111" s="188"/>
      <c r="L111" s="188"/>
      <c r="M111" s="139">
        <f t="shared" ref="M111:M128" si="46">J111</f>
        <v>11000</v>
      </c>
      <c r="N111" s="188"/>
      <c r="O111" s="188"/>
      <c r="P111" s="171"/>
      <c r="Q111" s="147"/>
    </row>
    <row r="112" spans="1:17" s="148" customFormat="1" ht="47.25">
      <c r="A112" s="168" t="s">
        <v>228</v>
      </c>
      <c r="B112" s="137" t="s">
        <v>947</v>
      </c>
      <c r="C112" s="152" t="s">
        <v>25</v>
      </c>
      <c r="D112" s="152" t="s">
        <v>939</v>
      </c>
      <c r="E112" s="158">
        <v>2026</v>
      </c>
      <c r="F112" s="158">
        <v>2030</v>
      </c>
      <c r="G112" s="144"/>
      <c r="H112" s="144"/>
      <c r="I112" s="139">
        <f t="shared" si="45"/>
        <v>4000</v>
      </c>
      <c r="J112" s="184">
        <v>4000</v>
      </c>
      <c r="K112" s="188"/>
      <c r="L112" s="188"/>
      <c r="M112" s="139">
        <f t="shared" si="46"/>
        <v>4000</v>
      </c>
      <c r="N112" s="188"/>
      <c r="O112" s="188"/>
      <c r="P112" s="144"/>
      <c r="Q112" s="147"/>
    </row>
    <row r="113" spans="1:17" s="148" customFormat="1" ht="47.25">
      <c r="A113" s="168" t="s">
        <v>110</v>
      </c>
      <c r="B113" s="137" t="s">
        <v>948</v>
      </c>
      <c r="C113" s="152" t="s">
        <v>25</v>
      </c>
      <c r="D113" s="152" t="s">
        <v>939</v>
      </c>
      <c r="E113" s="158">
        <v>2026</v>
      </c>
      <c r="F113" s="158">
        <v>2030</v>
      </c>
      <c r="G113" s="144"/>
      <c r="H113" s="144"/>
      <c r="I113" s="139">
        <f t="shared" si="45"/>
        <v>8500</v>
      </c>
      <c r="J113" s="184">
        <v>8500</v>
      </c>
      <c r="K113" s="188"/>
      <c r="L113" s="188"/>
      <c r="M113" s="139">
        <f t="shared" si="46"/>
        <v>8500</v>
      </c>
      <c r="N113" s="188"/>
      <c r="O113" s="188"/>
      <c r="P113" s="144"/>
      <c r="Q113" s="147"/>
    </row>
    <row r="114" spans="1:17" s="148" customFormat="1" ht="78.75">
      <c r="A114" s="168" t="s">
        <v>949</v>
      </c>
      <c r="B114" s="137" t="s">
        <v>950</v>
      </c>
      <c r="C114" s="152" t="s">
        <v>25</v>
      </c>
      <c r="D114" s="152" t="s">
        <v>942</v>
      </c>
      <c r="E114" s="158">
        <v>2026</v>
      </c>
      <c r="F114" s="158">
        <v>2030</v>
      </c>
      <c r="G114" s="144"/>
      <c r="H114" s="144"/>
      <c r="I114" s="139">
        <f>J114</f>
        <v>11800</v>
      </c>
      <c r="J114" s="184">
        <v>11800</v>
      </c>
      <c r="K114" s="188"/>
      <c r="L114" s="188"/>
      <c r="M114" s="139">
        <f t="shared" si="46"/>
        <v>11800</v>
      </c>
      <c r="N114" s="188"/>
      <c r="O114" s="188"/>
      <c r="P114" s="144"/>
      <c r="Q114" s="147"/>
    </row>
    <row r="115" spans="1:17" s="148" customFormat="1" ht="47.25">
      <c r="A115" s="168" t="s">
        <v>951</v>
      </c>
      <c r="B115" s="137" t="s">
        <v>952</v>
      </c>
      <c r="C115" s="152" t="s">
        <v>25</v>
      </c>
      <c r="D115" s="152" t="s">
        <v>942</v>
      </c>
      <c r="E115" s="158">
        <v>2026</v>
      </c>
      <c r="F115" s="158">
        <v>2030</v>
      </c>
      <c r="G115" s="144"/>
      <c r="H115" s="144"/>
      <c r="I115" s="139">
        <f t="shared" ref="I115:I121" si="47">J115</f>
        <v>3000</v>
      </c>
      <c r="J115" s="184">
        <v>3000</v>
      </c>
      <c r="K115" s="188"/>
      <c r="L115" s="188"/>
      <c r="M115" s="139">
        <f t="shared" si="46"/>
        <v>3000</v>
      </c>
      <c r="N115" s="188"/>
      <c r="O115" s="188"/>
      <c r="P115" s="144"/>
      <c r="Q115" s="147"/>
    </row>
    <row r="116" spans="1:17" s="148" customFormat="1" ht="63">
      <c r="A116" s="168" t="s">
        <v>953</v>
      </c>
      <c r="B116" s="137" t="s">
        <v>954</v>
      </c>
      <c r="C116" s="152" t="s">
        <v>25</v>
      </c>
      <c r="D116" s="152" t="s">
        <v>942</v>
      </c>
      <c r="E116" s="158">
        <v>2026</v>
      </c>
      <c r="F116" s="158">
        <v>2030</v>
      </c>
      <c r="G116" s="144"/>
      <c r="H116" s="144"/>
      <c r="I116" s="139">
        <f t="shared" si="47"/>
        <v>4900</v>
      </c>
      <c r="J116" s="184">
        <v>4900</v>
      </c>
      <c r="K116" s="188"/>
      <c r="L116" s="188"/>
      <c r="M116" s="139">
        <f t="shared" si="46"/>
        <v>4900</v>
      </c>
      <c r="N116" s="188"/>
      <c r="O116" s="188"/>
      <c r="P116" s="144"/>
      <c r="Q116" s="147"/>
    </row>
    <row r="117" spans="1:17" s="148" customFormat="1" ht="63">
      <c r="A117" s="168" t="s">
        <v>955</v>
      </c>
      <c r="B117" s="137" t="s">
        <v>956</v>
      </c>
      <c r="C117" s="152" t="s">
        <v>25</v>
      </c>
      <c r="D117" s="152" t="s">
        <v>957</v>
      </c>
      <c r="E117" s="158">
        <v>2026</v>
      </c>
      <c r="F117" s="158">
        <v>2030</v>
      </c>
      <c r="G117" s="144"/>
      <c r="H117" s="144"/>
      <c r="I117" s="139">
        <f t="shared" si="47"/>
        <v>11500</v>
      </c>
      <c r="J117" s="184">
        <v>11500</v>
      </c>
      <c r="K117" s="188"/>
      <c r="L117" s="188"/>
      <c r="M117" s="139">
        <f t="shared" si="46"/>
        <v>11500</v>
      </c>
      <c r="N117" s="188"/>
      <c r="O117" s="188"/>
      <c r="P117" s="144"/>
      <c r="Q117" s="147"/>
    </row>
    <row r="118" spans="1:17" s="148" customFormat="1" ht="94.5">
      <c r="A118" s="168" t="s">
        <v>958</v>
      </c>
      <c r="B118" s="137" t="s">
        <v>959</v>
      </c>
      <c r="C118" s="152" t="s">
        <v>25</v>
      </c>
      <c r="D118" s="152" t="s">
        <v>957</v>
      </c>
      <c r="E118" s="158">
        <v>2026</v>
      </c>
      <c r="F118" s="158">
        <v>2030</v>
      </c>
      <c r="G118" s="144"/>
      <c r="H118" s="144"/>
      <c r="I118" s="139">
        <f>J118</f>
        <v>12500</v>
      </c>
      <c r="J118" s="184">
        <v>12500</v>
      </c>
      <c r="K118" s="188"/>
      <c r="L118" s="188"/>
      <c r="M118" s="139">
        <f>J118</f>
        <v>12500</v>
      </c>
      <c r="N118" s="188"/>
      <c r="O118" s="188"/>
      <c r="P118" s="144"/>
      <c r="Q118" s="147"/>
    </row>
    <row r="119" spans="1:17" s="148" customFormat="1" ht="31.5">
      <c r="A119" s="168" t="s">
        <v>960</v>
      </c>
      <c r="B119" s="137" t="s">
        <v>961</v>
      </c>
      <c r="C119" s="152" t="s">
        <v>25</v>
      </c>
      <c r="D119" s="152" t="s">
        <v>957</v>
      </c>
      <c r="E119" s="158">
        <v>2026</v>
      </c>
      <c r="F119" s="158">
        <v>2030</v>
      </c>
      <c r="G119" s="144"/>
      <c r="H119" s="144"/>
      <c r="I119" s="139">
        <f>J119</f>
        <v>5000</v>
      </c>
      <c r="J119" s="184">
        <v>5000</v>
      </c>
      <c r="K119" s="188"/>
      <c r="L119" s="188"/>
      <c r="M119" s="139">
        <f>J119</f>
        <v>5000</v>
      </c>
      <c r="N119" s="188"/>
      <c r="O119" s="188"/>
      <c r="P119" s="144"/>
      <c r="Q119" s="147"/>
    </row>
    <row r="120" spans="1:17" s="148" customFormat="1" ht="31.5">
      <c r="A120" s="168" t="s">
        <v>962</v>
      </c>
      <c r="B120" s="137" t="s">
        <v>963</v>
      </c>
      <c r="C120" s="152" t="s">
        <v>25</v>
      </c>
      <c r="D120" s="152" t="s">
        <v>957</v>
      </c>
      <c r="E120" s="158">
        <v>2026</v>
      </c>
      <c r="F120" s="158">
        <v>2030</v>
      </c>
      <c r="G120" s="144"/>
      <c r="H120" s="144"/>
      <c r="I120" s="139">
        <f t="shared" si="47"/>
        <v>10000</v>
      </c>
      <c r="J120" s="184">
        <v>10000</v>
      </c>
      <c r="K120" s="188"/>
      <c r="L120" s="188"/>
      <c r="M120" s="139">
        <f t="shared" si="46"/>
        <v>10000</v>
      </c>
      <c r="N120" s="188"/>
      <c r="O120" s="188"/>
      <c r="P120" s="144"/>
      <c r="Q120" s="147"/>
    </row>
    <row r="121" spans="1:17" s="148" customFormat="1" ht="78.75">
      <c r="A121" s="168" t="s">
        <v>964</v>
      </c>
      <c r="B121" s="137" t="s">
        <v>965</v>
      </c>
      <c r="C121" s="152" t="s">
        <v>25</v>
      </c>
      <c r="D121" s="152" t="s">
        <v>957</v>
      </c>
      <c r="E121" s="158">
        <v>2026</v>
      </c>
      <c r="F121" s="158">
        <v>2030</v>
      </c>
      <c r="G121" s="144"/>
      <c r="H121" s="144"/>
      <c r="I121" s="139">
        <f t="shared" si="47"/>
        <v>8000</v>
      </c>
      <c r="J121" s="184">
        <v>8000</v>
      </c>
      <c r="K121" s="188"/>
      <c r="L121" s="188"/>
      <c r="M121" s="139">
        <f t="shared" si="46"/>
        <v>8000</v>
      </c>
      <c r="N121" s="188"/>
      <c r="O121" s="188"/>
      <c r="P121" s="144"/>
      <c r="Q121" s="147"/>
    </row>
    <row r="122" spans="1:17" s="148" customFormat="1" ht="126">
      <c r="A122" s="168" t="s">
        <v>966</v>
      </c>
      <c r="B122" s="137" t="s">
        <v>967</v>
      </c>
      <c r="C122" s="152" t="s">
        <v>25</v>
      </c>
      <c r="D122" s="152" t="s">
        <v>792</v>
      </c>
      <c r="E122" s="158">
        <v>2026</v>
      </c>
      <c r="F122" s="158">
        <v>2030</v>
      </c>
      <c r="G122" s="144"/>
      <c r="H122" s="144"/>
      <c r="I122" s="139">
        <f>J122</f>
        <v>7000</v>
      </c>
      <c r="J122" s="184">
        <v>7000</v>
      </c>
      <c r="K122" s="188"/>
      <c r="L122" s="188"/>
      <c r="M122" s="139">
        <f t="shared" si="46"/>
        <v>7000</v>
      </c>
      <c r="N122" s="188"/>
      <c r="O122" s="188"/>
      <c r="P122" s="144"/>
      <c r="Q122" s="147"/>
    </row>
    <row r="123" spans="1:17" s="148" customFormat="1" ht="110.25">
      <c r="A123" s="168" t="s">
        <v>968</v>
      </c>
      <c r="B123" s="137" t="s">
        <v>969</v>
      </c>
      <c r="C123" s="152" t="s">
        <v>25</v>
      </c>
      <c r="D123" s="152" t="s">
        <v>792</v>
      </c>
      <c r="E123" s="158">
        <v>2026</v>
      </c>
      <c r="F123" s="158">
        <v>2030</v>
      </c>
      <c r="G123" s="144"/>
      <c r="H123" s="144"/>
      <c r="I123" s="139">
        <f>J123</f>
        <v>11500</v>
      </c>
      <c r="J123" s="184">
        <v>11500</v>
      </c>
      <c r="K123" s="188"/>
      <c r="L123" s="188"/>
      <c r="M123" s="139">
        <f>J123</f>
        <v>11500</v>
      </c>
      <c r="N123" s="188"/>
      <c r="O123" s="188"/>
      <c r="P123" s="144"/>
      <c r="Q123" s="147"/>
    </row>
    <row r="124" spans="1:17" s="148" customFormat="1" ht="47.25">
      <c r="A124" s="168" t="s">
        <v>970</v>
      </c>
      <c r="B124" s="137" t="s">
        <v>971</v>
      </c>
      <c r="C124" s="152" t="s">
        <v>25</v>
      </c>
      <c r="D124" s="152" t="s">
        <v>792</v>
      </c>
      <c r="E124" s="158">
        <v>2026</v>
      </c>
      <c r="F124" s="158">
        <v>2030</v>
      </c>
      <c r="G124" s="144"/>
      <c r="H124" s="144"/>
      <c r="I124" s="139">
        <f>J124</f>
        <v>5800</v>
      </c>
      <c r="J124" s="184">
        <v>5800</v>
      </c>
      <c r="K124" s="188"/>
      <c r="L124" s="188"/>
      <c r="M124" s="139">
        <f>J124</f>
        <v>5800</v>
      </c>
      <c r="N124" s="188"/>
      <c r="O124" s="188"/>
      <c r="P124" s="144"/>
      <c r="Q124" s="147"/>
    </row>
    <row r="125" spans="1:17" s="148" customFormat="1" ht="63">
      <c r="A125" s="168" t="s">
        <v>972</v>
      </c>
      <c r="B125" s="137" t="s">
        <v>973</v>
      </c>
      <c r="C125" s="152" t="s">
        <v>25</v>
      </c>
      <c r="D125" s="152" t="s">
        <v>792</v>
      </c>
      <c r="E125" s="158">
        <v>2026</v>
      </c>
      <c r="F125" s="158">
        <v>2030</v>
      </c>
      <c r="G125" s="144"/>
      <c r="H125" s="144"/>
      <c r="I125" s="139">
        <f t="shared" ref="I125:I126" si="48">J125</f>
        <v>8000</v>
      </c>
      <c r="J125" s="184">
        <v>8000</v>
      </c>
      <c r="K125" s="188"/>
      <c r="L125" s="188"/>
      <c r="M125" s="139">
        <f t="shared" si="46"/>
        <v>8000</v>
      </c>
      <c r="N125" s="188"/>
      <c r="O125" s="188"/>
      <c r="P125" s="144"/>
      <c r="Q125" s="147"/>
    </row>
    <row r="126" spans="1:17" s="148" customFormat="1" ht="47.25">
      <c r="A126" s="168" t="s">
        <v>974</v>
      </c>
      <c r="B126" s="137" t="s">
        <v>975</v>
      </c>
      <c r="C126" s="152" t="s">
        <v>25</v>
      </c>
      <c r="D126" s="152" t="s">
        <v>712</v>
      </c>
      <c r="E126" s="157">
        <v>2026</v>
      </c>
      <c r="F126" s="157">
        <v>2030</v>
      </c>
      <c r="G126" s="144"/>
      <c r="H126" s="144"/>
      <c r="I126" s="172">
        <f t="shared" si="48"/>
        <v>9500</v>
      </c>
      <c r="J126" s="173">
        <v>9500</v>
      </c>
      <c r="K126" s="188"/>
      <c r="L126" s="188"/>
      <c r="M126" s="173">
        <f>J126</f>
        <v>9500</v>
      </c>
      <c r="N126" s="188"/>
      <c r="O126" s="188"/>
      <c r="P126" s="144"/>
      <c r="Q126" s="147"/>
    </row>
    <row r="127" spans="1:17" s="148" customFormat="1">
      <c r="A127" s="168" t="s">
        <v>976</v>
      </c>
      <c r="B127" s="137" t="s">
        <v>977</v>
      </c>
      <c r="C127" s="152" t="s">
        <v>25</v>
      </c>
      <c r="D127" s="152" t="s">
        <v>712</v>
      </c>
      <c r="E127" s="158">
        <v>2026</v>
      </c>
      <c r="F127" s="158">
        <v>2030</v>
      </c>
      <c r="G127" s="144"/>
      <c r="H127" s="144"/>
      <c r="I127" s="139">
        <f>J127</f>
        <v>4000</v>
      </c>
      <c r="J127" s="184">
        <v>4000</v>
      </c>
      <c r="K127" s="188"/>
      <c r="L127" s="188"/>
      <c r="M127" s="139">
        <f>J127</f>
        <v>4000</v>
      </c>
      <c r="N127" s="188"/>
      <c r="O127" s="188"/>
      <c r="P127" s="144"/>
      <c r="Q127" s="147"/>
    </row>
    <row r="128" spans="1:17" s="148" customFormat="1" ht="47.25">
      <c r="A128" s="168" t="s">
        <v>978</v>
      </c>
      <c r="B128" s="137" t="s">
        <v>979</v>
      </c>
      <c r="C128" s="152" t="s">
        <v>25</v>
      </c>
      <c r="D128" s="152" t="s">
        <v>712</v>
      </c>
      <c r="E128" s="158">
        <v>2026</v>
      </c>
      <c r="F128" s="158">
        <v>2030</v>
      </c>
      <c r="G128" s="144"/>
      <c r="H128" s="144"/>
      <c r="I128" s="139">
        <f t="shared" ref="I128" si="49">J128</f>
        <v>16000</v>
      </c>
      <c r="J128" s="184">
        <v>16000</v>
      </c>
      <c r="K128" s="188"/>
      <c r="L128" s="188"/>
      <c r="M128" s="139">
        <f t="shared" si="46"/>
        <v>16000</v>
      </c>
      <c r="N128" s="188"/>
      <c r="O128" s="188"/>
      <c r="P128" s="144"/>
      <c r="Q128" s="147"/>
    </row>
    <row r="129" spans="1:17" s="148" customFormat="1" ht="31.5">
      <c r="A129" s="165" t="s">
        <v>980</v>
      </c>
      <c r="B129" s="149" t="s">
        <v>981</v>
      </c>
      <c r="C129" s="143"/>
      <c r="D129" s="144"/>
      <c r="E129" s="158"/>
      <c r="F129" s="158"/>
      <c r="G129" s="144"/>
      <c r="H129" s="144"/>
      <c r="I129" s="188"/>
      <c r="J129" s="188"/>
      <c r="K129" s="188"/>
      <c r="L129" s="188"/>
      <c r="M129" s="188"/>
      <c r="N129" s="188"/>
      <c r="O129" s="188"/>
      <c r="P129" s="144"/>
      <c r="Q129" s="147"/>
    </row>
    <row r="130" spans="1:17" s="148" customFormat="1" ht="47.25">
      <c r="A130" s="165" t="s">
        <v>982</v>
      </c>
      <c r="B130" s="149" t="s">
        <v>983</v>
      </c>
      <c r="C130" s="143"/>
      <c r="D130" s="144"/>
      <c r="E130" s="144"/>
      <c r="F130" s="144"/>
      <c r="G130" s="144"/>
      <c r="H130" s="144"/>
      <c r="I130" s="188"/>
      <c r="J130" s="188"/>
      <c r="K130" s="188"/>
      <c r="L130" s="188"/>
      <c r="M130" s="188"/>
      <c r="N130" s="188"/>
      <c r="O130" s="188"/>
      <c r="P130" s="144"/>
      <c r="Q130" s="147"/>
    </row>
    <row r="131" spans="1:17" s="148" customFormat="1" ht="49.5" customHeight="1">
      <c r="A131" s="142" t="s">
        <v>21</v>
      </c>
      <c r="B131" s="131" t="s">
        <v>180</v>
      </c>
      <c r="C131" s="143"/>
      <c r="D131" s="144"/>
      <c r="E131" s="144"/>
      <c r="F131" s="144"/>
      <c r="G131" s="144"/>
      <c r="H131" s="144"/>
      <c r="I131" s="188">
        <f>+I133</f>
        <v>273680</v>
      </c>
      <c r="J131" s="188">
        <f t="shared" ref="J131:O131" si="50">+J133</f>
        <v>273680</v>
      </c>
      <c r="K131" s="188">
        <f t="shared" si="50"/>
        <v>0</v>
      </c>
      <c r="L131" s="188">
        <f t="shared" si="50"/>
        <v>0</v>
      </c>
      <c r="M131" s="188">
        <f t="shared" si="50"/>
        <v>273680</v>
      </c>
      <c r="N131" s="188">
        <f t="shared" si="50"/>
        <v>0</v>
      </c>
      <c r="O131" s="188">
        <f t="shared" si="50"/>
        <v>0</v>
      </c>
      <c r="P131" s="156"/>
      <c r="Q131" s="147"/>
    </row>
    <row r="132" spans="1:17" s="148" customFormat="1" ht="60" customHeight="1">
      <c r="A132" s="142">
        <v>1</v>
      </c>
      <c r="B132" s="131" t="s">
        <v>77</v>
      </c>
      <c r="C132" s="143"/>
      <c r="D132" s="150"/>
      <c r="E132" s="144"/>
      <c r="F132" s="144"/>
      <c r="G132" s="144"/>
      <c r="H132" s="144"/>
      <c r="I132" s="188"/>
      <c r="J132" s="188"/>
      <c r="K132" s="188"/>
      <c r="L132" s="188"/>
      <c r="M132" s="188"/>
      <c r="N132" s="188"/>
      <c r="O132" s="188"/>
      <c r="P132" s="142"/>
      <c r="Q132" s="147"/>
    </row>
    <row r="133" spans="1:17" s="148" customFormat="1" ht="45.75" customHeight="1">
      <c r="A133" s="142">
        <v>2</v>
      </c>
      <c r="B133" s="131" t="s">
        <v>78</v>
      </c>
      <c r="C133" s="143"/>
      <c r="D133" s="150"/>
      <c r="E133" s="144"/>
      <c r="F133" s="144"/>
      <c r="G133" s="144"/>
      <c r="H133" s="144"/>
      <c r="I133" s="266">
        <f>I134</f>
        <v>273680</v>
      </c>
      <c r="J133" s="266">
        <f>J134</f>
        <v>273680</v>
      </c>
      <c r="K133" s="266">
        <f>K134</f>
        <v>0</v>
      </c>
      <c r="L133" s="266">
        <f>L134</f>
        <v>0</v>
      </c>
      <c r="M133" s="266">
        <f>M134</f>
        <v>273680</v>
      </c>
      <c r="N133" s="188"/>
      <c r="O133" s="188"/>
      <c r="P133" s="142"/>
      <c r="Q133" s="147"/>
    </row>
    <row r="134" spans="1:17" s="148" customFormat="1" ht="61.5" customHeight="1">
      <c r="A134" s="142" t="s">
        <v>904</v>
      </c>
      <c r="B134" s="131" t="s">
        <v>79</v>
      </c>
      <c r="C134" s="143">
        <f>C135+C145+C150</f>
        <v>34</v>
      </c>
      <c r="D134" s="143">
        <f t="shared" ref="D134:O134" si="51">D135+D145+D150</f>
        <v>0</v>
      </c>
      <c r="E134" s="143">
        <f t="shared" si="51"/>
        <v>0</v>
      </c>
      <c r="F134" s="143">
        <f t="shared" si="51"/>
        <v>0</v>
      </c>
      <c r="G134" s="143">
        <f t="shared" si="51"/>
        <v>0</v>
      </c>
      <c r="H134" s="143">
        <f t="shared" si="51"/>
        <v>0</v>
      </c>
      <c r="I134" s="266">
        <f t="shared" si="51"/>
        <v>273680</v>
      </c>
      <c r="J134" s="266">
        <f t="shared" si="51"/>
        <v>273680</v>
      </c>
      <c r="K134" s="266">
        <f t="shared" si="51"/>
        <v>0</v>
      </c>
      <c r="L134" s="266">
        <f t="shared" si="51"/>
        <v>0</v>
      </c>
      <c r="M134" s="266">
        <f t="shared" si="51"/>
        <v>273680</v>
      </c>
      <c r="N134" s="274">
        <f t="shared" si="51"/>
        <v>0</v>
      </c>
      <c r="O134" s="274">
        <f t="shared" si="51"/>
        <v>0</v>
      </c>
      <c r="P134" s="142"/>
      <c r="Q134" s="147"/>
    </row>
    <row r="135" spans="1:17" s="148" customFormat="1" ht="57" customHeight="1">
      <c r="A135" s="165" t="s">
        <v>19</v>
      </c>
      <c r="B135" s="149" t="s">
        <v>933</v>
      </c>
      <c r="C135" s="143">
        <f>C136</f>
        <v>6</v>
      </c>
      <c r="D135" s="143">
        <f t="shared" ref="D135:N135" si="52">D136</f>
        <v>0</v>
      </c>
      <c r="E135" s="143">
        <f t="shared" si="52"/>
        <v>0</v>
      </c>
      <c r="F135" s="143">
        <f t="shared" si="52"/>
        <v>0</v>
      </c>
      <c r="G135" s="143">
        <f t="shared" si="52"/>
        <v>0</v>
      </c>
      <c r="H135" s="143">
        <f t="shared" si="52"/>
        <v>0</v>
      </c>
      <c r="I135" s="266">
        <f t="shared" si="52"/>
        <v>26000</v>
      </c>
      <c r="J135" s="266">
        <f t="shared" si="52"/>
        <v>26000</v>
      </c>
      <c r="K135" s="266"/>
      <c r="L135" s="266"/>
      <c r="M135" s="266">
        <f t="shared" si="52"/>
        <v>26000</v>
      </c>
      <c r="N135" s="274">
        <f t="shared" si="52"/>
        <v>0</v>
      </c>
      <c r="O135" s="188"/>
      <c r="P135" s="142"/>
      <c r="Q135" s="147"/>
    </row>
    <row r="136" spans="1:17" s="148" customFormat="1" ht="33.75" customHeight="1">
      <c r="A136" s="165" t="s">
        <v>60</v>
      </c>
      <c r="B136" s="149" t="s">
        <v>984</v>
      </c>
      <c r="C136" s="143">
        <f>C137</f>
        <v>6</v>
      </c>
      <c r="D136" s="150"/>
      <c r="E136" s="144"/>
      <c r="F136" s="144"/>
      <c r="G136" s="144"/>
      <c r="H136" s="144"/>
      <c r="I136" s="266">
        <f>I137</f>
        <v>26000</v>
      </c>
      <c r="J136" s="266">
        <f>J137</f>
        <v>26000</v>
      </c>
      <c r="K136" s="266">
        <f>K137</f>
        <v>0</v>
      </c>
      <c r="L136" s="266">
        <f>L137</f>
        <v>0</v>
      </c>
      <c r="M136" s="266">
        <f>M137</f>
        <v>26000</v>
      </c>
      <c r="N136" s="266"/>
      <c r="O136" s="188"/>
      <c r="P136" s="142"/>
      <c r="Q136" s="147"/>
    </row>
    <row r="137" spans="1:17" s="148" customFormat="1" ht="33.75" customHeight="1">
      <c r="A137" s="165"/>
      <c r="B137" s="131" t="s">
        <v>985</v>
      </c>
      <c r="C137" s="143">
        <v>6</v>
      </c>
      <c r="D137" s="150"/>
      <c r="E137" s="144"/>
      <c r="F137" s="144"/>
      <c r="G137" s="144"/>
      <c r="H137" s="144"/>
      <c r="I137" s="266">
        <f>SUM(I138:I143)</f>
        <v>26000</v>
      </c>
      <c r="J137" s="266">
        <f t="shared" ref="J137:O137" si="53">SUM(J138:J143)</f>
        <v>26000</v>
      </c>
      <c r="K137" s="266">
        <f t="shared" si="53"/>
        <v>0</v>
      </c>
      <c r="L137" s="266">
        <f t="shared" si="53"/>
        <v>0</v>
      </c>
      <c r="M137" s="266">
        <f t="shared" si="53"/>
        <v>26000</v>
      </c>
      <c r="N137" s="266">
        <f t="shared" si="53"/>
        <v>0</v>
      </c>
      <c r="O137" s="266">
        <f t="shared" si="53"/>
        <v>0</v>
      </c>
      <c r="P137" s="142"/>
      <c r="Q137" s="147"/>
    </row>
    <row r="138" spans="1:17" s="161" customFormat="1" ht="120" customHeight="1">
      <c r="A138" s="175">
        <v>1</v>
      </c>
      <c r="B138" s="137" t="s">
        <v>986</v>
      </c>
      <c r="C138" s="152" t="s">
        <v>25</v>
      </c>
      <c r="D138" s="152" t="s">
        <v>421</v>
      </c>
      <c r="E138" s="158">
        <v>2026</v>
      </c>
      <c r="F138" s="158">
        <f>E138</f>
        <v>2026</v>
      </c>
      <c r="G138" s="152" t="s">
        <v>987</v>
      </c>
      <c r="H138" s="158"/>
      <c r="I138" s="139">
        <f t="shared" ref="I138:I143" si="54">J138</f>
        <v>4700</v>
      </c>
      <c r="J138" s="139">
        <v>4700</v>
      </c>
      <c r="K138" s="139"/>
      <c r="L138" s="139"/>
      <c r="M138" s="139">
        <f t="shared" ref="M138:M143" si="55">J138</f>
        <v>4700</v>
      </c>
      <c r="N138" s="139"/>
      <c r="O138" s="139"/>
      <c r="P138" s="152" t="s">
        <v>988</v>
      </c>
      <c r="Q138" s="160"/>
    </row>
    <row r="139" spans="1:17" s="161" customFormat="1" ht="90" customHeight="1">
      <c r="A139" s="175">
        <v>2</v>
      </c>
      <c r="B139" s="137" t="s">
        <v>989</v>
      </c>
      <c r="C139" s="152" t="s">
        <v>25</v>
      </c>
      <c r="D139" s="152" t="s">
        <v>430</v>
      </c>
      <c r="E139" s="158">
        <v>2026</v>
      </c>
      <c r="F139" s="158">
        <v>2027</v>
      </c>
      <c r="G139" s="152" t="s">
        <v>990</v>
      </c>
      <c r="H139" s="158"/>
      <c r="I139" s="139">
        <f t="shared" si="54"/>
        <v>5300</v>
      </c>
      <c r="J139" s="139">
        <v>5300</v>
      </c>
      <c r="K139" s="139"/>
      <c r="L139" s="139"/>
      <c r="M139" s="139">
        <f t="shared" si="55"/>
        <v>5300</v>
      </c>
      <c r="N139" s="139"/>
      <c r="O139" s="139"/>
      <c r="P139" s="152" t="s">
        <v>988</v>
      </c>
      <c r="Q139" s="160"/>
    </row>
    <row r="140" spans="1:17" s="161" customFormat="1" ht="98.25" customHeight="1">
      <c r="A140" s="175">
        <v>3</v>
      </c>
      <c r="B140" s="137" t="s">
        <v>991</v>
      </c>
      <c r="C140" s="152" t="s">
        <v>25</v>
      </c>
      <c r="D140" s="152" t="s">
        <v>405</v>
      </c>
      <c r="E140" s="176">
        <v>2027</v>
      </c>
      <c r="F140" s="158">
        <v>2027</v>
      </c>
      <c r="G140" s="152" t="s">
        <v>992</v>
      </c>
      <c r="H140" s="158"/>
      <c r="I140" s="139">
        <f t="shared" si="54"/>
        <v>3000</v>
      </c>
      <c r="J140" s="267">
        <v>3000</v>
      </c>
      <c r="K140" s="139"/>
      <c r="L140" s="139"/>
      <c r="M140" s="139">
        <f t="shared" si="55"/>
        <v>3000</v>
      </c>
      <c r="N140" s="139"/>
      <c r="O140" s="139"/>
      <c r="P140" s="152" t="s">
        <v>988</v>
      </c>
      <c r="Q140" s="160"/>
    </row>
    <row r="141" spans="1:17" s="161" customFormat="1" ht="93" customHeight="1">
      <c r="A141" s="175">
        <v>4</v>
      </c>
      <c r="B141" s="137" t="s">
        <v>993</v>
      </c>
      <c r="C141" s="152" t="s">
        <v>25</v>
      </c>
      <c r="D141" s="152" t="s">
        <v>405</v>
      </c>
      <c r="E141" s="158">
        <v>2028</v>
      </c>
      <c r="F141" s="158">
        <v>2028</v>
      </c>
      <c r="G141" s="152" t="s">
        <v>994</v>
      </c>
      <c r="H141" s="158"/>
      <c r="I141" s="139">
        <f t="shared" si="54"/>
        <v>3000</v>
      </c>
      <c r="J141" s="268">
        <v>3000</v>
      </c>
      <c r="K141" s="139"/>
      <c r="L141" s="139"/>
      <c r="M141" s="139">
        <f t="shared" si="55"/>
        <v>3000</v>
      </c>
      <c r="N141" s="139"/>
      <c r="O141" s="139"/>
      <c r="P141" s="152" t="s">
        <v>995</v>
      </c>
      <c r="Q141" s="160"/>
    </row>
    <row r="142" spans="1:17" s="161" customFormat="1" ht="67.5" customHeight="1">
      <c r="A142" s="175">
        <v>5</v>
      </c>
      <c r="B142" s="177" t="s">
        <v>996</v>
      </c>
      <c r="C142" s="152" t="s">
        <v>25</v>
      </c>
      <c r="D142" s="152" t="s">
        <v>407</v>
      </c>
      <c r="E142" s="178">
        <v>2028</v>
      </c>
      <c r="F142" s="158">
        <f>E142</f>
        <v>2028</v>
      </c>
      <c r="G142" s="179" t="s">
        <v>997</v>
      </c>
      <c r="H142" s="158"/>
      <c r="I142" s="139">
        <f t="shared" si="54"/>
        <v>5000</v>
      </c>
      <c r="J142" s="268">
        <v>5000</v>
      </c>
      <c r="K142" s="139"/>
      <c r="L142" s="139"/>
      <c r="M142" s="139">
        <f t="shared" si="55"/>
        <v>5000</v>
      </c>
      <c r="N142" s="139"/>
      <c r="O142" s="139"/>
      <c r="P142" s="152" t="s">
        <v>995</v>
      </c>
      <c r="Q142" s="160"/>
    </row>
    <row r="143" spans="1:17" s="161" customFormat="1" ht="83.25" customHeight="1">
      <c r="A143" s="175">
        <v>6</v>
      </c>
      <c r="B143" s="137" t="s">
        <v>998</v>
      </c>
      <c r="C143" s="152" t="s">
        <v>25</v>
      </c>
      <c r="D143" s="152" t="s">
        <v>999</v>
      </c>
      <c r="E143" s="178">
        <v>2029</v>
      </c>
      <c r="F143" s="158">
        <f>E143</f>
        <v>2029</v>
      </c>
      <c r="G143" s="152" t="s">
        <v>1000</v>
      </c>
      <c r="H143" s="158"/>
      <c r="I143" s="139">
        <f t="shared" si="54"/>
        <v>5000</v>
      </c>
      <c r="J143" s="268">
        <v>5000</v>
      </c>
      <c r="K143" s="139"/>
      <c r="L143" s="139"/>
      <c r="M143" s="139">
        <f t="shared" si="55"/>
        <v>5000</v>
      </c>
      <c r="N143" s="139"/>
      <c r="O143" s="139"/>
      <c r="P143" s="152" t="s">
        <v>988</v>
      </c>
      <c r="Q143" s="160"/>
    </row>
    <row r="144" spans="1:17" s="161" customFormat="1" ht="33.75" customHeight="1">
      <c r="A144" s="180" t="s">
        <v>61</v>
      </c>
      <c r="B144" s="181" t="s">
        <v>1001</v>
      </c>
      <c r="C144" s="182"/>
      <c r="D144" s="152"/>
      <c r="E144" s="158"/>
      <c r="F144" s="158"/>
      <c r="G144" s="158"/>
      <c r="H144" s="158"/>
      <c r="I144" s="184"/>
      <c r="J144" s="184"/>
      <c r="K144" s="184"/>
      <c r="L144" s="184"/>
      <c r="M144" s="184"/>
      <c r="N144" s="184"/>
      <c r="O144" s="139"/>
      <c r="P144" s="157"/>
      <c r="Q144" s="160"/>
    </row>
    <row r="145" spans="1:19" s="148" customFormat="1" ht="53.25" customHeight="1">
      <c r="A145" s="165" t="s">
        <v>21</v>
      </c>
      <c r="B145" s="149" t="s">
        <v>1002</v>
      </c>
      <c r="C145" s="143">
        <f>C147</f>
        <v>1</v>
      </c>
      <c r="D145" s="143">
        <f t="shared" ref="D145:N145" si="56">D147</f>
        <v>0</v>
      </c>
      <c r="E145" s="143">
        <f t="shared" si="56"/>
        <v>0</v>
      </c>
      <c r="F145" s="143">
        <f t="shared" si="56"/>
        <v>0</v>
      </c>
      <c r="G145" s="143">
        <f t="shared" si="56"/>
        <v>0</v>
      </c>
      <c r="H145" s="143">
        <f t="shared" si="56"/>
        <v>0</v>
      </c>
      <c r="I145" s="266">
        <f t="shared" si="56"/>
        <v>9000</v>
      </c>
      <c r="J145" s="266">
        <f t="shared" si="56"/>
        <v>9000</v>
      </c>
      <c r="K145" s="266">
        <f t="shared" si="56"/>
        <v>0</v>
      </c>
      <c r="L145" s="266">
        <f t="shared" si="56"/>
        <v>0</v>
      </c>
      <c r="M145" s="266">
        <f t="shared" si="56"/>
        <v>9000</v>
      </c>
      <c r="N145" s="266">
        <f t="shared" si="56"/>
        <v>0</v>
      </c>
      <c r="O145" s="266"/>
      <c r="P145" s="142"/>
      <c r="Q145" s="147"/>
    </row>
    <row r="146" spans="1:19" s="161" customFormat="1" ht="43.5" customHeight="1">
      <c r="A146" s="165" t="s">
        <v>1003</v>
      </c>
      <c r="B146" s="149" t="s">
        <v>1004</v>
      </c>
      <c r="C146" s="182"/>
      <c r="D146" s="152"/>
      <c r="E146" s="158"/>
      <c r="F146" s="158"/>
      <c r="G146" s="158"/>
      <c r="H146" s="158"/>
      <c r="I146" s="184"/>
      <c r="J146" s="184"/>
      <c r="K146" s="184"/>
      <c r="L146" s="184"/>
      <c r="M146" s="184"/>
      <c r="N146" s="184"/>
      <c r="O146" s="139"/>
      <c r="P146" s="157"/>
      <c r="Q146" s="160"/>
    </row>
    <row r="147" spans="1:19" s="148" customFormat="1" ht="57" customHeight="1">
      <c r="A147" s="165" t="s">
        <v>1005</v>
      </c>
      <c r="B147" s="149" t="s">
        <v>1006</v>
      </c>
      <c r="C147" s="143">
        <v>1</v>
      </c>
      <c r="D147" s="150"/>
      <c r="E147" s="144"/>
      <c r="F147" s="144"/>
      <c r="G147" s="144"/>
      <c r="H147" s="144"/>
      <c r="I147" s="266">
        <f>I149</f>
        <v>9000</v>
      </c>
      <c r="J147" s="266">
        <f t="shared" ref="J147:O147" si="57">J149</f>
        <v>9000</v>
      </c>
      <c r="K147" s="266">
        <f t="shared" si="57"/>
        <v>0</v>
      </c>
      <c r="L147" s="266">
        <f t="shared" si="57"/>
        <v>0</v>
      </c>
      <c r="M147" s="266">
        <f t="shared" si="57"/>
        <v>9000</v>
      </c>
      <c r="N147" s="266">
        <f t="shared" si="57"/>
        <v>0</v>
      </c>
      <c r="O147" s="266">
        <f t="shared" si="57"/>
        <v>0</v>
      </c>
      <c r="P147" s="174"/>
      <c r="Q147" s="147"/>
    </row>
    <row r="148" spans="1:19" s="148" customFormat="1" ht="44.25" customHeight="1">
      <c r="A148" s="165"/>
      <c r="B148" s="131" t="s">
        <v>985</v>
      </c>
      <c r="C148" s="143">
        <v>1</v>
      </c>
      <c r="D148" s="150"/>
      <c r="E148" s="144"/>
      <c r="F148" s="144"/>
      <c r="G148" s="144"/>
      <c r="H148" s="144"/>
      <c r="I148" s="266">
        <f>I149</f>
        <v>9000</v>
      </c>
      <c r="J148" s="266">
        <f t="shared" ref="J148:O148" si="58">J149</f>
        <v>9000</v>
      </c>
      <c r="K148" s="266">
        <f t="shared" si="58"/>
        <v>0</v>
      </c>
      <c r="L148" s="266">
        <f t="shared" si="58"/>
        <v>0</v>
      </c>
      <c r="M148" s="266">
        <f t="shared" si="58"/>
        <v>9000</v>
      </c>
      <c r="N148" s="266">
        <f t="shared" si="58"/>
        <v>0</v>
      </c>
      <c r="O148" s="266">
        <f t="shared" si="58"/>
        <v>0</v>
      </c>
      <c r="P148" s="174"/>
      <c r="Q148" s="147"/>
    </row>
    <row r="149" spans="1:19" s="161" customFormat="1" ht="54" customHeight="1">
      <c r="A149" s="175">
        <v>1</v>
      </c>
      <c r="B149" s="137" t="s">
        <v>1007</v>
      </c>
      <c r="C149" s="152" t="s">
        <v>25</v>
      </c>
      <c r="D149" s="152" t="s">
        <v>447</v>
      </c>
      <c r="E149" s="158">
        <v>2028</v>
      </c>
      <c r="F149" s="158">
        <v>2028</v>
      </c>
      <c r="G149" s="152" t="s">
        <v>1008</v>
      </c>
      <c r="H149" s="158"/>
      <c r="I149" s="139">
        <f>J149</f>
        <v>9000</v>
      </c>
      <c r="J149" s="139">
        <v>9000</v>
      </c>
      <c r="K149" s="139"/>
      <c r="L149" s="139"/>
      <c r="M149" s="139">
        <f>J149</f>
        <v>9000</v>
      </c>
      <c r="N149" s="139"/>
      <c r="O149" s="139"/>
      <c r="P149" s="152" t="s">
        <v>1009</v>
      </c>
      <c r="Q149" s="160"/>
    </row>
    <row r="150" spans="1:19" s="148" customFormat="1" ht="113.25" customHeight="1">
      <c r="A150" s="165" t="s">
        <v>43</v>
      </c>
      <c r="B150" s="149" t="s">
        <v>944</v>
      </c>
      <c r="C150" s="143">
        <f>C151</f>
        <v>27</v>
      </c>
      <c r="D150" s="143">
        <f t="shared" ref="D150:O150" si="59">D151</f>
        <v>0</v>
      </c>
      <c r="E150" s="143">
        <f t="shared" si="59"/>
        <v>0</v>
      </c>
      <c r="F150" s="143">
        <f t="shared" si="59"/>
        <v>0</v>
      </c>
      <c r="G150" s="143">
        <f t="shared" si="59"/>
        <v>0</v>
      </c>
      <c r="H150" s="143">
        <f t="shared" si="59"/>
        <v>0</v>
      </c>
      <c r="I150" s="266">
        <f t="shared" si="59"/>
        <v>238680</v>
      </c>
      <c r="J150" s="266">
        <f t="shared" si="59"/>
        <v>238680</v>
      </c>
      <c r="K150" s="266">
        <f t="shared" si="59"/>
        <v>0</v>
      </c>
      <c r="L150" s="266">
        <f t="shared" si="59"/>
        <v>0</v>
      </c>
      <c r="M150" s="266">
        <f t="shared" si="59"/>
        <v>238680</v>
      </c>
      <c r="N150" s="266">
        <f t="shared" si="59"/>
        <v>0</v>
      </c>
      <c r="O150" s="266">
        <f t="shared" si="59"/>
        <v>0</v>
      </c>
      <c r="P150" s="142"/>
      <c r="Q150" s="147"/>
    </row>
    <row r="151" spans="1:19" s="148" customFormat="1" ht="33.75" customHeight="1">
      <c r="A151" s="165" t="s">
        <v>63</v>
      </c>
      <c r="B151" s="149" t="s">
        <v>945</v>
      </c>
      <c r="C151" s="143">
        <f>C152+C178</f>
        <v>27</v>
      </c>
      <c r="D151" s="143">
        <f t="shared" ref="D151:O151" si="60">D152+D178</f>
        <v>0</v>
      </c>
      <c r="E151" s="143">
        <f t="shared" si="60"/>
        <v>0</v>
      </c>
      <c r="F151" s="143">
        <f t="shared" si="60"/>
        <v>0</v>
      </c>
      <c r="G151" s="143">
        <f t="shared" si="60"/>
        <v>0</v>
      </c>
      <c r="H151" s="143">
        <f t="shared" si="60"/>
        <v>0</v>
      </c>
      <c r="I151" s="266">
        <f t="shared" si="60"/>
        <v>238680</v>
      </c>
      <c r="J151" s="266">
        <f t="shared" si="60"/>
        <v>238680</v>
      </c>
      <c r="K151" s="266">
        <f t="shared" si="60"/>
        <v>0</v>
      </c>
      <c r="L151" s="266">
        <f t="shared" si="60"/>
        <v>0</v>
      </c>
      <c r="M151" s="266">
        <f t="shared" si="60"/>
        <v>238680</v>
      </c>
      <c r="N151" s="266">
        <f t="shared" si="60"/>
        <v>0</v>
      </c>
      <c r="O151" s="266">
        <f t="shared" si="60"/>
        <v>0</v>
      </c>
      <c r="P151" s="142"/>
      <c r="Q151" s="147"/>
    </row>
    <row r="152" spans="1:19" s="148" customFormat="1" ht="33.75" customHeight="1">
      <c r="A152" s="165" t="s">
        <v>60</v>
      </c>
      <c r="B152" s="149" t="s">
        <v>1010</v>
      </c>
      <c r="C152" s="143">
        <f>C153+C163+C167+C170</f>
        <v>21</v>
      </c>
      <c r="D152" s="143"/>
      <c r="E152" s="143"/>
      <c r="F152" s="143"/>
      <c r="G152" s="143"/>
      <c r="H152" s="143"/>
      <c r="I152" s="266">
        <f t="shared" ref="I152:O152" si="61">I153+I163+I167+I170</f>
        <v>211500</v>
      </c>
      <c r="J152" s="266">
        <f t="shared" si="61"/>
        <v>211500</v>
      </c>
      <c r="K152" s="266">
        <f t="shared" si="61"/>
        <v>0</v>
      </c>
      <c r="L152" s="266">
        <f t="shared" si="61"/>
        <v>0</v>
      </c>
      <c r="M152" s="266">
        <f t="shared" si="61"/>
        <v>211500</v>
      </c>
      <c r="N152" s="266">
        <f t="shared" si="61"/>
        <v>0</v>
      </c>
      <c r="O152" s="274">
        <f t="shared" si="61"/>
        <v>0</v>
      </c>
      <c r="P152" s="142"/>
      <c r="Q152" s="147"/>
    </row>
    <row r="153" spans="1:19" s="148" customFormat="1" ht="33.75" customHeight="1">
      <c r="A153" s="142" t="s">
        <v>240</v>
      </c>
      <c r="B153" s="131" t="s">
        <v>1011</v>
      </c>
      <c r="C153" s="143">
        <v>9</v>
      </c>
      <c r="D153" s="150"/>
      <c r="E153" s="144"/>
      <c r="F153" s="144"/>
      <c r="G153" s="144"/>
      <c r="H153" s="144"/>
      <c r="I153" s="266">
        <f t="shared" ref="I153:N153" si="62">SUM(I154:I162)</f>
        <v>80600</v>
      </c>
      <c r="J153" s="266">
        <f t="shared" si="62"/>
        <v>80600</v>
      </c>
      <c r="K153" s="266">
        <f t="shared" si="62"/>
        <v>0</v>
      </c>
      <c r="L153" s="266">
        <f t="shared" si="62"/>
        <v>0</v>
      </c>
      <c r="M153" s="266">
        <f t="shared" si="62"/>
        <v>80600</v>
      </c>
      <c r="N153" s="266">
        <f t="shared" si="62"/>
        <v>0</v>
      </c>
      <c r="O153" s="188"/>
      <c r="P153" s="142"/>
      <c r="Q153" s="147"/>
    </row>
    <row r="154" spans="1:19" s="161" customFormat="1" ht="92.25" customHeight="1">
      <c r="A154" s="175">
        <v>1</v>
      </c>
      <c r="B154" s="137" t="s">
        <v>1012</v>
      </c>
      <c r="C154" s="152" t="s">
        <v>25</v>
      </c>
      <c r="D154" s="152" t="s">
        <v>430</v>
      </c>
      <c r="E154" s="158">
        <v>2026</v>
      </c>
      <c r="F154" s="158">
        <v>2027</v>
      </c>
      <c r="G154" s="152" t="s">
        <v>1013</v>
      </c>
      <c r="H154" s="158"/>
      <c r="I154" s="139">
        <f t="shared" ref="I154:I162" si="63">J154</f>
        <v>13600</v>
      </c>
      <c r="J154" s="139">
        <v>13600</v>
      </c>
      <c r="K154" s="139"/>
      <c r="L154" s="139"/>
      <c r="M154" s="139">
        <f t="shared" ref="M154:M162" si="64">J154</f>
        <v>13600</v>
      </c>
      <c r="N154" s="139"/>
      <c r="O154" s="139"/>
      <c r="P154" s="152" t="s">
        <v>995</v>
      </c>
      <c r="Q154" s="160"/>
    </row>
    <row r="155" spans="1:19" s="161" customFormat="1" ht="116.25" customHeight="1">
      <c r="A155" s="175">
        <v>2</v>
      </c>
      <c r="B155" s="137" t="s">
        <v>1014</v>
      </c>
      <c r="C155" s="152" t="s">
        <v>25</v>
      </c>
      <c r="D155" s="152" t="s">
        <v>405</v>
      </c>
      <c r="E155" s="158">
        <v>2026</v>
      </c>
      <c r="F155" s="158">
        <v>2027</v>
      </c>
      <c r="G155" s="152" t="s">
        <v>1015</v>
      </c>
      <c r="H155" s="158"/>
      <c r="I155" s="139">
        <f t="shared" si="63"/>
        <v>13500</v>
      </c>
      <c r="J155" s="268">
        <v>13500</v>
      </c>
      <c r="K155" s="139"/>
      <c r="L155" s="139"/>
      <c r="M155" s="139">
        <f t="shared" si="64"/>
        <v>13500</v>
      </c>
      <c r="N155" s="139"/>
      <c r="O155" s="139"/>
      <c r="P155" s="152" t="s">
        <v>995</v>
      </c>
      <c r="Q155" s="160" t="s">
        <v>429</v>
      </c>
      <c r="R155" s="161" t="s">
        <v>1016</v>
      </c>
      <c r="S155" s="161" t="s">
        <v>428</v>
      </c>
    </row>
    <row r="156" spans="1:19" s="161" customFormat="1" ht="90" customHeight="1">
      <c r="A156" s="175">
        <v>3</v>
      </c>
      <c r="B156" s="137" t="s">
        <v>1017</v>
      </c>
      <c r="C156" s="152" t="s">
        <v>25</v>
      </c>
      <c r="D156" s="152" t="s">
        <v>404</v>
      </c>
      <c r="E156" s="183">
        <v>2027</v>
      </c>
      <c r="F156" s="158">
        <v>2028</v>
      </c>
      <c r="G156" s="152" t="s">
        <v>1018</v>
      </c>
      <c r="H156" s="158"/>
      <c r="I156" s="139">
        <f t="shared" si="63"/>
        <v>12000</v>
      </c>
      <c r="J156" s="184">
        <v>12000</v>
      </c>
      <c r="K156" s="139"/>
      <c r="L156" s="139"/>
      <c r="M156" s="139">
        <f t="shared" si="64"/>
        <v>12000</v>
      </c>
      <c r="N156" s="139"/>
      <c r="O156" s="139"/>
      <c r="P156" s="152" t="s">
        <v>995</v>
      </c>
      <c r="Q156" s="160"/>
    </row>
    <row r="157" spans="1:19" s="161" customFormat="1" ht="99.75" customHeight="1">
      <c r="A157" s="175">
        <v>4</v>
      </c>
      <c r="B157" s="137" t="s">
        <v>1019</v>
      </c>
      <c r="C157" s="152" t="s">
        <v>25</v>
      </c>
      <c r="D157" s="152" t="s">
        <v>447</v>
      </c>
      <c r="E157" s="158">
        <v>2027</v>
      </c>
      <c r="F157" s="158">
        <f>E157</f>
        <v>2027</v>
      </c>
      <c r="G157" s="152" t="s">
        <v>1020</v>
      </c>
      <c r="H157" s="158"/>
      <c r="I157" s="139">
        <f t="shared" si="63"/>
        <v>7500</v>
      </c>
      <c r="J157" s="139">
        <v>7500</v>
      </c>
      <c r="K157" s="139"/>
      <c r="L157" s="139"/>
      <c r="M157" s="139">
        <f t="shared" si="64"/>
        <v>7500</v>
      </c>
      <c r="N157" s="139"/>
      <c r="O157" s="139"/>
      <c r="P157" s="152" t="s">
        <v>995</v>
      </c>
      <c r="Q157" s="160"/>
    </row>
    <row r="158" spans="1:19" s="161" customFormat="1" ht="111" customHeight="1">
      <c r="A158" s="175">
        <v>5</v>
      </c>
      <c r="B158" s="137" t="s">
        <v>1021</v>
      </c>
      <c r="C158" s="152" t="s">
        <v>25</v>
      </c>
      <c r="D158" s="152" t="s">
        <v>421</v>
      </c>
      <c r="E158" s="158">
        <v>2027</v>
      </c>
      <c r="F158" s="158">
        <f>E158</f>
        <v>2027</v>
      </c>
      <c r="G158" s="152" t="s">
        <v>1022</v>
      </c>
      <c r="H158" s="158"/>
      <c r="I158" s="139">
        <f t="shared" si="63"/>
        <v>4000</v>
      </c>
      <c r="J158" s="268">
        <v>4000</v>
      </c>
      <c r="K158" s="139"/>
      <c r="L158" s="139"/>
      <c r="M158" s="139">
        <f t="shared" si="64"/>
        <v>4000</v>
      </c>
      <c r="N158" s="139"/>
      <c r="O158" s="139"/>
      <c r="P158" s="152" t="s">
        <v>995</v>
      </c>
      <c r="Q158" s="160"/>
    </row>
    <row r="159" spans="1:19" s="161" customFormat="1" ht="129.75" customHeight="1">
      <c r="A159" s="175">
        <v>6</v>
      </c>
      <c r="B159" s="137" t="s">
        <v>1023</v>
      </c>
      <c r="C159" s="152" t="s">
        <v>25</v>
      </c>
      <c r="D159" s="152" t="s">
        <v>999</v>
      </c>
      <c r="E159" s="178">
        <v>2027</v>
      </c>
      <c r="F159" s="158">
        <v>2029</v>
      </c>
      <c r="G159" s="152" t="s">
        <v>1024</v>
      </c>
      <c r="H159" s="158"/>
      <c r="I159" s="139">
        <f t="shared" si="63"/>
        <v>16700</v>
      </c>
      <c r="J159" s="268">
        <v>16700</v>
      </c>
      <c r="K159" s="139"/>
      <c r="L159" s="139"/>
      <c r="M159" s="139">
        <f t="shared" si="64"/>
        <v>16700</v>
      </c>
      <c r="N159" s="139"/>
      <c r="O159" s="139"/>
      <c r="P159" s="152" t="s">
        <v>995</v>
      </c>
      <c r="Q159" s="160"/>
    </row>
    <row r="160" spans="1:19" s="161" customFormat="1" ht="91.5" customHeight="1">
      <c r="A160" s="175">
        <v>7</v>
      </c>
      <c r="B160" s="137" t="s">
        <v>1025</v>
      </c>
      <c r="C160" s="152" t="s">
        <v>25</v>
      </c>
      <c r="D160" s="152" t="s">
        <v>1026</v>
      </c>
      <c r="E160" s="178">
        <v>2028</v>
      </c>
      <c r="F160" s="158">
        <f>E160</f>
        <v>2028</v>
      </c>
      <c r="G160" s="152" t="s">
        <v>1027</v>
      </c>
      <c r="H160" s="158"/>
      <c r="I160" s="139">
        <f t="shared" si="63"/>
        <v>5500</v>
      </c>
      <c r="J160" s="268">
        <v>5500</v>
      </c>
      <c r="K160" s="139"/>
      <c r="L160" s="139"/>
      <c r="M160" s="139">
        <f t="shared" si="64"/>
        <v>5500</v>
      </c>
      <c r="N160" s="139"/>
      <c r="O160" s="139"/>
      <c r="P160" s="152" t="s">
        <v>995</v>
      </c>
      <c r="Q160" s="160"/>
    </row>
    <row r="161" spans="1:17" s="161" customFormat="1" ht="108" customHeight="1">
      <c r="A161" s="175">
        <v>8</v>
      </c>
      <c r="B161" s="137" t="s">
        <v>1028</v>
      </c>
      <c r="C161" s="152" t="s">
        <v>25</v>
      </c>
      <c r="D161" s="152" t="s">
        <v>407</v>
      </c>
      <c r="E161" s="178">
        <v>2029</v>
      </c>
      <c r="F161" s="158">
        <v>2029</v>
      </c>
      <c r="G161" s="152" t="s">
        <v>1029</v>
      </c>
      <c r="H161" s="158"/>
      <c r="I161" s="139">
        <f t="shared" si="63"/>
        <v>4300</v>
      </c>
      <c r="J161" s="268">
        <v>4300</v>
      </c>
      <c r="K161" s="139"/>
      <c r="L161" s="139"/>
      <c r="M161" s="139">
        <f t="shared" si="64"/>
        <v>4300</v>
      </c>
      <c r="N161" s="139"/>
      <c r="O161" s="139"/>
      <c r="P161" s="152" t="s">
        <v>995</v>
      </c>
      <c r="Q161" s="160"/>
    </row>
    <row r="162" spans="1:17" s="161" customFormat="1" ht="107.25" customHeight="1">
      <c r="A162" s="175">
        <v>9</v>
      </c>
      <c r="B162" s="137" t="s">
        <v>1030</v>
      </c>
      <c r="C162" s="152" t="s">
        <v>25</v>
      </c>
      <c r="D162" s="152" t="s">
        <v>430</v>
      </c>
      <c r="E162" s="158">
        <v>2029</v>
      </c>
      <c r="F162" s="158">
        <f>E162</f>
        <v>2029</v>
      </c>
      <c r="G162" s="152" t="s">
        <v>1031</v>
      </c>
      <c r="H162" s="158"/>
      <c r="I162" s="139">
        <f t="shared" si="63"/>
        <v>3500</v>
      </c>
      <c r="J162" s="139">
        <v>3500</v>
      </c>
      <c r="K162" s="139"/>
      <c r="L162" s="139"/>
      <c r="M162" s="139">
        <f t="shared" si="64"/>
        <v>3500</v>
      </c>
      <c r="N162" s="139"/>
      <c r="O162" s="139"/>
      <c r="P162" s="152" t="s">
        <v>995</v>
      </c>
      <c r="Q162" s="160"/>
    </row>
    <row r="163" spans="1:17" s="148" customFormat="1" ht="33.75" customHeight="1">
      <c r="A163" s="150" t="s">
        <v>240</v>
      </c>
      <c r="B163" s="131" t="s">
        <v>985</v>
      </c>
      <c r="C163" s="143">
        <v>3</v>
      </c>
      <c r="D163" s="150"/>
      <c r="E163" s="144"/>
      <c r="F163" s="144"/>
      <c r="G163" s="144"/>
      <c r="H163" s="144"/>
      <c r="I163" s="266">
        <f t="shared" ref="I163:N163" si="65">SUM(I164:I166)</f>
        <v>24300</v>
      </c>
      <c r="J163" s="266">
        <f t="shared" si="65"/>
        <v>24300</v>
      </c>
      <c r="K163" s="266">
        <f t="shared" si="65"/>
        <v>0</v>
      </c>
      <c r="L163" s="266">
        <f t="shared" si="65"/>
        <v>0</v>
      </c>
      <c r="M163" s="266">
        <f t="shared" si="65"/>
        <v>24300</v>
      </c>
      <c r="N163" s="266">
        <f t="shared" si="65"/>
        <v>0</v>
      </c>
      <c r="O163" s="188"/>
      <c r="P163" s="142"/>
      <c r="Q163" s="147"/>
    </row>
    <row r="164" spans="1:17" s="161" customFormat="1" ht="101.25" customHeight="1">
      <c r="A164" s="175">
        <v>1</v>
      </c>
      <c r="B164" s="137" t="s">
        <v>1032</v>
      </c>
      <c r="C164" s="152" t="s">
        <v>25</v>
      </c>
      <c r="D164" s="152" t="s">
        <v>404</v>
      </c>
      <c r="E164" s="158">
        <v>2026</v>
      </c>
      <c r="F164" s="158">
        <v>2028</v>
      </c>
      <c r="G164" s="152" t="s">
        <v>1033</v>
      </c>
      <c r="H164" s="158"/>
      <c r="I164" s="139">
        <f>J164</f>
        <v>16000</v>
      </c>
      <c r="J164" s="268">
        <v>16000</v>
      </c>
      <c r="K164" s="139"/>
      <c r="L164" s="139"/>
      <c r="M164" s="139">
        <f>J164</f>
        <v>16000</v>
      </c>
      <c r="N164" s="139"/>
      <c r="O164" s="139"/>
      <c r="P164" s="152" t="s">
        <v>995</v>
      </c>
      <c r="Q164" s="160"/>
    </row>
    <row r="165" spans="1:17" s="161" customFormat="1" ht="69.75" customHeight="1">
      <c r="A165" s="175">
        <v>2</v>
      </c>
      <c r="B165" s="137" t="s">
        <v>1034</v>
      </c>
      <c r="C165" s="152" t="s">
        <v>25</v>
      </c>
      <c r="D165" s="152" t="s">
        <v>405</v>
      </c>
      <c r="E165" s="158">
        <v>2027</v>
      </c>
      <c r="F165" s="158">
        <f>E165</f>
        <v>2027</v>
      </c>
      <c r="G165" s="152" t="s">
        <v>1035</v>
      </c>
      <c r="H165" s="158"/>
      <c r="I165" s="139">
        <f>J165</f>
        <v>1800</v>
      </c>
      <c r="J165" s="139">
        <v>1800</v>
      </c>
      <c r="K165" s="139"/>
      <c r="L165" s="139"/>
      <c r="M165" s="139">
        <v>1800</v>
      </c>
      <c r="N165" s="139"/>
      <c r="O165" s="139"/>
      <c r="P165" s="152" t="s">
        <v>995</v>
      </c>
      <c r="Q165" s="160"/>
    </row>
    <row r="166" spans="1:17" s="161" customFormat="1" ht="71.25" customHeight="1">
      <c r="A166" s="175">
        <v>3</v>
      </c>
      <c r="B166" s="137" t="s">
        <v>1036</v>
      </c>
      <c r="C166" s="152" t="s">
        <v>25</v>
      </c>
      <c r="D166" s="152" t="s">
        <v>405</v>
      </c>
      <c r="E166" s="157">
        <v>2027</v>
      </c>
      <c r="F166" s="158">
        <v>2028</v>
      </c>
      <c r="G166" s="152" t="s">
        <v>1037</v>
      </c>
      <c r="H166" s="158"/>
      <c r="I166" s="139">
        <f>J166</f>
        <v>6500</v>
      </c>
      <c r="J166" s="267">
        <v>6500</v>
      </c>
      <c r="K166" s="139"/>
      <c r="L166" s="139"/>
      <c r="M166" s="139">
        <f>J166</f>
        <v>6500</v>
      </c>
      <c r="N166" s="139"/>
      <c r="O166" s="139"/>
      <c r="P166" s="152" t="s">
        <v>995</v>
      </c>
      <c r="Q166" s="160"/>
    </row>
    <row r="167" spans="1:17" s="148" customFormat="1" ht="45.75" customHeight="1">
      <c r="A167" s="142" t="s">
        <v>240</v>
      </c>
      <c r="B167" s="131" t="s">
        <v>1038</v>
      </c>
      <c r="C167" s="150">
        <v>2</v>
      </c>
      <c r="D167" s="150"/>
      <c r="E167" s="150"/>
      <c r="F167" s="144"/>
      <c r="G167" s="185"/>
      <c r="H167" s="144"/>
      <c r="I167" s="266">
        <f t="shared" ref="I167:O167" si="66">SUM(I168:I169)</f>
        <v>5000</v>
      </c>
      <c r="J167" s="266">
        <f t="shared" si="66"/>
        <v>5000</v>
      </c>
      <c r="K167" s="266">
        <f t="shared" si="66"/>
        <v>0</v>
      </c>
      <c r="L167" s="266">
        <f t="shared" si="66"/>
        <v>0</v>
      </c>
      <c r="M167" s="266">
        <f t="shared" si="66"/>
        <v>5000</v>
      </c>
      <c r="N167" s="266">
        <f t="shared" si="66"/>
        <v>0</v>
      </c>
      <c r="O167" s="266">
        <f t="shared" si="66"/>
        <v>0</v>
      </c>
      <c r="P167" s="150"/>
      <c r="Q167" s="147"/>
    </row>
    <row r="168" spans="1:17" s="161" customFormat="1" ht="54" customHeight="1">
      <c r="A168" s="175">
        <v>1</v>
      </c>
      <c r="B168" s="137" t="s">
        <v>1039</v>
      </c>
      <c r="C168" s="152" t="s">
        <v>25</v>
      </c>
      <c r="D168" s="152" t="s">
        <v>404</v>
      </c>
      <c r="E168" s="152">
        <v>2026</v>
      </c>
      <c r="F168" s="158">
        <v>2027</v>
      </c>
      <c r="G168" s="152" t="s">
        <v>1040</v>
      </c>
      <c r="H168" s="158"/>
      <c r="I168" s="139">
        <f>J168</f>
        <v>2000</v>
      </c>
      <c r="J168" s="139">
        <v>2000</v>
      </c>
      <c r="K168" s="139"/>
      <c r="L168" s="139"/>
      <c r="M168" s="139">
        <f>J168</f>
        <v>2000</v>
      </c>
      <c r="N168" s="139"/>
      <c r="O168" s="139"/>
      <c r="P168" s="152" t="s">
        <v>995</v>
      </c>
      <c r="Q168" s="160"/>
    </row>
    <row r="169" spans="1:17" s="161" customFormat="1" ht="99.75" customHeight="1">
      <c r="A169" s="175">
        <v>2</v>
      </c>
      <c r="B169" s="137" t="s">
        <v>1041</v>
      </c>
      <c r="C169" s="152" t="s">
        <v>25</v>
      </c>
      <c r="D169" s="152" t="s">
        <v>430</v>
      </c>
      <c r="E169" s="152">
        <v>2029</v>
      </c>
      <c r="F169" s="158">
        <f>E169</f>
        <v>2029</v>
      </c>
      <c r="G169" s="152" t="s">
        <v>1042</v>
      </c>
      <c r="H169" s="158"/>
      <c r="I169" s="139">
        <f>J169</f>
        <v>3000</v>
      </c>
      <c r="J169" s="139">
        <v>3000</v>
      </c>
      <c r="K169" s="139"/>
      <c r="L169" s="139"/>
      <c r="M169" s="139">
        <f>J169</f>
        <v>3000</v>
      </c>
      <c r="N169" s="139"/>
      <c r="O169" s="139"/>
      <c r="P169" s="152" t="s">
        <v>995</v>
      </c>
      <c r="Q169" s="160"/>
    </row>
    <row r="170" spans="1:17" s="148" customFormat="1" ht="33.75" customHeight="1">
      <c r="A170" s="142" t="s">
        <v>240</v>
      </c>
      <c r="B170" s="131" t="s">
        <v>1043</v>
      </c>
      <c r="C170" s="143">
        <v>7</v>
      </c>
      <c r="D170" s="150"/>
      <c r="E170" s="144"/>
      <c r="F170" s="144"/>
      <c r="G170" s="144"/>
      <c r="H170" s="144"/>
      <c r="I170" s="266">
        <f>SUM(I171:I177)</f>
        <v>101600</v>
      </c>
      <c r="J170" s="266">
        <f t="shared" ref="J170:O170" si="67">SUM(J171:J177)</f>
        <v>101600</v>
      </c>
      <c r="K170" s="266">
        <f t="shared" si="67"/>
        <v>0</v>
      </c>
      <c r="L170" s="266">
        <f t="shared" si="67"/>
        <v>0</v>
      </c>
      <c r="M170" s="266">
        <f t="shared" si="67"/>
        <v>101600</v>
      </c>
      <c r="N170" s="266">
        <f t="shared" si="67"/>
        <v>0</v>
      </c>
      <c r="O170" s="266">
        <f t="shared" si="67"/>
        <v>0</v>
      </c>
      <c r="P170" s="142"/>
      <c r="Q170" s="147"/>
    </row>
    <row r="171" spans="1:17" s="161" customFormat="1" ht="91.5" customHeight="1">
      <c r="A171" s="175">
        <v>1</v>
      </c>
      <c r="B171" s="137" t="s">
        <v>1044</v>
      </c>
      <c r="C171" s="152" t="s">
        <v>25</v>
      </c>
      <c r="D171" s="152" t="s">
        <v>404</v>
      </c>
      <c r="E171" s="158">
        <v>2026</v>
      </c>
      <c r="F171" s="158">
        <v>2028</v>
      </c>
      <c r="G171" s="152" t="s">
        <v>1045</v>
      </c>
      <c r="H171" s="158"/>
      <c r="I171" s="139">
        <f t="shared" ref="I171:I177" si="68">J171</f>
        <v>20700</v>
      </c>
      <c r="J171" s="139">
        <f>6900+3450+3910+2990+3450</f>
        <v>20700</v>
      </c>
      <c r="K171" s="139"/>
      <c r="L171" s="139"/>
      <c r="M171" s="139">
        <f t="shared" ref="M171:M177" si="69">J171</f>
        <v>20700</v>
      </c>
      <c r="N171" s="139"/>
      <c r="O171" s="139"/>
      <c r="P171" s="152" t="s">
        <v>995</v>
      </c>
      <c r="Q171" s="160"/>
    </row>
    <row r="172" spans="1:17" s="161" customFormat="1" ht="174" customHeight="1">
      <c r="A172" s="175">
        <v>2</v>
      </c>
      <c r="B172" s="137" t="s">
        <v>1046</v>
      </c>
      <c r="C172" s="152" t="s">
        <v>25</v>
      </c>
      <c r="D172" s="152" t="s">
        <v>447</v>
      </c>
      <c r="E172" s="158">
        <v>2026</v>
      </c>
      <c r="F172" s="158">
        <f>E172</f>
        <v>2026</v>
      </c>
      <c r="G172" s="152" t="s">
        <v>1047</v>
      </c>
      <c r="H172" s="158"/>
      <c r="I172" s="139">
        <f t="shared" si="68"/>
        <v>3500</v>
      </c>
      <c r="J172" s="184">
        <v>3500</v>
      </c>
      <c r="K172" s="139"/>
      <c r="L172" s="139"/>
      <c r="M172" s="139">
        <f t="shared" si="69"/>
        <v>3500</v>
      </c>
      <c r="N172" s="139"/>
      <c r="O172" s="139"/>
      <c r="P172" s="152" t="s">
        <v>995</v>
      </c>
      <c r="Q172" s="160"/>
    </row>
    <row r="173" spans="1:17" s="161" customFormat="1" ht="102" customHeight="1">
      <c r="A173" s="175">
        <v>3</v>
      </c>
      <c r="B173" s="137" t="s">
        <v>1048</v>
      </c>
      <c r="C173" s="152" t="s">
        <v>25</v>
      </c>
      <c r="D173" s="152" t="s">
        <v>1049</v>
      </c>
      <c r="E173" s="158">
        <v>2026</v>
      </c>
      <c r="F173" s="158">
        <f>E173</f>
        <v>2026</v>
      </c>
      <c r="G173" s="152" t="s">
        <v>1050</v>
      </c>
      <c r="H173" s="158"/>
      <c r="I173" s="139">
        <f t="shared" si="68"/>
        <v>1000</v>
      </c>
      <c r="J173" s="184">
        <v>1000</v>
      </c>
      <c r="K173" s="139"/>
      <c r="L173" s="139"/>
      <c r="M173" s="139">
        <f t="shared" si="69"/>
        <v>1000</v>
      </c>
      <c r="N173" s="139"/>
      <c r="O173" s="139"/>
      <c r="P173" s="152" t="s">
        <v>995</v>
      </c>
      <c r="Q173" s="160"/>
    </row>
    <row r="174" spans="1:17" s="161" customFormat="1" ht="78" customHeight="1">
      <c r="A174" s="175">
        <v>4</v>
      </c>
      <c r="B174" s="137" t="s">
        <v>1051</v>
      </c>
      <c r="C174" s="152" t="s">
        <v>25</v>
      </c>
      <c r="D174" s="152" t="s">
        <v>999</v>
      </c>
      <c r="E174" s="158">
        <v>2026</v>
      </c>
      <c r="F174" s="158">
        <v>2027</v>
      </c>
      <c r="G174" s="114" t="s">
        <v>1052</v>
      </c>
      <c r="H174" s="158"/>
      <c r="I174" s="139">
        <f t="shared" si="68"/>
        <v>60000</v>
      </c>
      <c r="J174" s="139">
        <v>60000</v>
      </c>
      <c r="K174" s="139"/>
      <c r="L174" s="139"/>
      <c r="M174" s="139">
        <f t="shared" si="69"/>
        <v>60000</v>
      </c>
      <c r="N174" s="139"/>
      <c r="O174" s="139"/>
      <c r="P174" s="152" t="s">
        <v>995</v>
      </c>
      <c r="Q174" s="160"/>
    </row>
    <row r="175" spans="1:17" s="161" customFormat="1" ht="51" customHeight="1">
      <c r="A175" s="175">
        <v>5</v>
      </c>
      <c r="B175" s="137" t="s">
        <v>1053</v>
      </c>
      <c r="C175" s="152" t="s">
        <v>25</v>
      </c>
      <c r="D175" s="152" t="s">
        <v>430</v>
      </c>
      <c r="E175" s="158">
        <v>2028</v>
      </c>
      <c r="F175" s="158">
        <f>E175</f>
        <v>2028</v>
      </c>
      <c r="G175" s="186" t="s">
        <v>1054</v>
      </c>
      <c r="H175" s="158"/>
      <c r="I175" s="139">
        <f t="shared" si="68"/>
        <v>3100</v>
      </c>
      <c r="J175" s="184">
        <v>3100</v>
      </c>
      <c r="K175" s="139"/>
      <c r="L175" s="139"/>
      <c r="M175" s="139">
        <f t="shared" si="69"/>
        <v>3100</v>
      </c>
      <c r="N175" s="139"/>
      <c r="O175" s="139"/>
      <c r="P175" s="152" t="s">
        <v>995</v>
      </c>
      <c r="Q175" s="160"/>
    </row>
    <row r="176" spans="1:17" s="161" customFormat="1" ht="130.5" customHeight="1">
      <c r="A176" s="175">
        <v>6</v>
      </c>
      <c r="B176" s="137" t="s">
        <v>1055</v>
      </c>
      <c r="C176" s="152" t="s">
        <v>25</v>
      </c>
      <c r="D176" s="152" t="s">
        <v>1056</v>
      </c>
      <c r="E176" s="158">
        <v>2028</v>
      </c>
      <c r="F176" s="158">
        <v>2029</v>
      </c>
      <c r="G176" s="152" t="s">
        <v>1057</v>
      </c>
      <c r="H176" s="158"/>
      <c r="I176" s="139">
        <f t="shared" si="68"/>
        <v>9800</v>
      </c>
      <c r="J176" s="268">
        <v>9800</v>
      </c>
      <c r="K176" s="139"/>
      <c r="L176" s="139"/>
      <c r="M176" s="139">
        <f t="shared" si="69"/>
        <v>9800</v>
      </c>
      <c r="N176" s="139"/>
      <c r="O176" s="139"/>
      <c r="P176" s="152" t="s">
        <v>995</v>
      </c>
      <c r="Q176" s="160"/>
    </row>
    <row r="177" spans="1:23" s="161" customFormat="1" ht="100.5" customHeight="1">
      <c r="A177" s="175">
        <v>7</v>
      </c>
      <c r="B177" s="137" t="s">
        <v>1058</v>
      </c>
      <c r="C177" s="152" t="s">
        <v>25</v>
      </c>
      <c r="D177" s="152" t="s">
        <v>999</v>
      </c>
      <c r="E177" s="158">
        <v>2028</v>
      </c>
      <c r="F177" s="158">
        <v>2028</v>
      </c>
      <c r="G177" s="152" t="s">
        <v>1059</v>
      </c>
      <c r="H177" s="158"/>
      <c r="I177" s="139">
        <f t="shared" si="68"/>
        <v>3500</v>
      </c>
      <c r="J177" s="139">
        <v>3500</v>
      </c>
      <c r="K177" s="139"/>
      <c r="L177" s="139"/>
      <c r="M177" s="139">
        <f t="shared" si="69"/>
        <v>3500</v>
      </c>
      <c r="N177" s="139"/>
      <c r="O177" s="139"/>
      <c r="P177" s="152" t="s">
        <v>995</v>
      </c>
      <c r="Q177" s="160"/>
    </row>
    <row r="178" spans="1:23" s="148" customFormat="1" ht="33.75" customHeight="1">
      <c r="A178" s="187" t="s">
        <v>61</v>
      </c>
      <c r="B178" s="181" t="s">
        <v>1060</v>
      </c>
      <c r="C178" s="143">
        <f>C179+C182+C184</f>
        <v>6</v>
      </c>
      <c r="D178" s="143">
        <f t="shared" ref="D178:O178" si="70">D179+D182+D184</f>
        <v>0</v>
      </c>
      <c r="E178" s="143">
        <f t="shared" si="70"/>
        <v>0</v>
      </c>
      <c r="F178" s="143">
        <f t="shared" si="70"/>
        <v>0</v>
      </c>
      <c r="G178" s="143">
        <f t="shared" si="70"/>
        <v>0</v>
      </c>
      <c r="H178" s="143">
        <f t="shared" si="70"/>
        <v>0</v>
      </c>
      <c r="I178" s="266">
        <f t="shared" si="70"/>
        <v>27180</v>
      </c>
      <c r="J178" s="266">
        <f t="shared" si="70"/>
        <v>27180</v>
      </c>
      <c r="K178" s="266">
        <f t="shared" si="70"/>
        <v>0</v>
      </c>
      <c r="L178" s="266">
        <f t="shared" si="70"/>
        <v>0</v>
      </c>
      <c r="M178" s="266">
        <f t="shared" si="70"/>
        <v>27180</v>
      </c>
      <c r="N178" s="266">
        <f t="shared" si="70"/>
        <v>0</v>
      </c>
      <c r="O178" s="266">
        <f t="shared" si="70"/>
        <v>0</v>
      </c>
      <c r="P178" s="142"/>
      <c r="Q178" s="147"/>
    </row>
    <row r="179" spans="1:23" s="148" customFormat="1" ht="33.75" customHeight="1">
      <c r="A179" s="142" t="s">
        <v>240</v>
      </c>
      <c r="B179" s="131" t="s">
        <v>1011</v>
      </c>
      <c r="C179" s="143">
        <v>2</v>
      </c>
      <c r="D179" s="150"/>
      <c r="E179" s="144"/>
      <c r="F179" s="144"/>
      <c r="G179" s="144"/>
      <c r="H179" s="144"/>
      <c r="I179" s="266">
        <f>SUM(I180:I181)</f>
        <v>3600</v>
      </c>
      <c r="J179" s="266">
        <f t="shared" ref="J179:O179" si="71">SUM(J180:J181)</f>
        <v>3600</v>
      </c>
      <c r="K179" s="266">
        <f t="shared" si="71"/>
        <v>0</v>
      </c>
      <c r="L179" s="266">
        <f t="shared" si="71"/>
        <v>0</v>
      </c>
      <c r="M179" s="266">
        <f t="shared" si="71"/>
        <v>3600</v>
      </c>
      <c r="N179" s="266">
        <f t="shared" si="71"/>
        <v>0</v>
      </c>
      <c r="O179" s="266">
        <f t="shared" si="71"/>
        <v>0</v>
      </c>
      <c r="P179" s="142"/>
      <c r="Q179" s="147"/>
    </row>
    <row r="180" spans="1:23" s="161" customFormat="1" ht="76.5" customHeight="1">
      <c r="A180" s="175">
        <v>1</v>
      </c>
      <c r="B180" s="137" t="s">
        <v>1061</v>
      </c>
      <c r="C180" s="152" t="s">
        <v>25</v>
      </c>
      <c r="D180" s="152" t="s">
        <v>403</v>
      </c>
      <c r="E180" s="158">
        <v>2027</v>
      </c>
      <c r="F180" s="158">
        <f>E180</f>
        <v>2027</v>
      </c>
      <c r="G180" s="152" t="s">
        <v>1062</v>
      </c>
      <c r="H180" s="158"/>
      <c r="I180" s="139">
        <f>J180</f>
        <v>1800</v>
      </c>
      <c r="J180" s="268">
        <v>1800</v>
      </c>
      <c r="K180" s="139"/>
      <c r="L180" s="139"/>
      <c r="M180" s="139">
        <f>J180</f>
        <v>1800</v>
      </c>
      <c r="N180" s="139"/>
      <c r="O180" s="139"/>
      <c r="P180" s="152" t="s">
        <v>988</v>
      </c>
      <c r="Q180" s="160"/>
    </row>
    <row r="181" spans="1:23" s="161" customFormat="1" ht="85.5" customHeight="1">
      <c r="A181" s="175">
        <v>2</v>
      </c>
      <c r="B181" s="137" t="s">
        <v>1063</v>
      </c>
      <c r="C181" s="152" t="s">
        <v>25</v>
      </c>
      <c r="D181" s="152" t="s">
        <v>1064</v>
      </c>
      <c r="E181" s="158">
        <v>2027</v>
      </c>
      <c r="F181" s="158">
        <f>E181</f>
        <v>2027</v>
      </c>
      <c r="G181" s="152" t="s">
        <v>1065</v>
      </c>
      <c r="H181" s="158"/>
      <c r="I181" s="139">
        <f>J181</f>
        <v>1800</v>
      </c>
      <c r="J181" s="139">
        <v>1800</v>
      </c>
      <c r="K181" s="139"/>
      <c r="L181" s="139"/>
      <c r="M181" s="139">
        <f>J181</f>
        <v>1800</v>
      </c>
      <c r="N181" s="139"/>
      <c r="O181" s="139"/>
      <c r="P181" s="152" t="s">
        <v>988</v>
      </c>
      <c r="Q181" s="160"/>
    </row>
    <row r="182" spans="1:23" s="148" customFormat="1" ht="33.75" customHeight="1">
      <c r="A182" s="150" t="s">
        <v>240</v>
      </c>
      <c r="B182" s="131" t="s">
        <v>985</v>
      </c>
      <c r="C182" s="143">
        <v>1</v>
      </c>
      <c r="D182" s="150"/>
      <c r="E182" s="144"/>
      <c r="F182" s="144"/>
      <c r="G182" s="144"/>
      <c r="H182" s="144"/>
      <c r="I182" s="266">
        <f>I183</f>
        <v>3400</v>
      </c>
      <c r="J182" s="266">
        <f t="shared" ref="J182:O182" si="72">J183</f>
        <v>3400</v>
      </c>
      <c r="K182" s="266">
        <f t="shared" si="72"/>
        <v>0</v>
      </c>
      <c r="L182" s="266">
        <f t="shared" si="72"/>
        <v>0</v>
      </c>
      <c r="M182" s="266">
        <f t="shared" si="72"/>
        <v>3400</v>
      </c>
      <c r="N182" s="266">
        <f t="shared" si="72"/>
        <v>0</v>
      </c>
      <c r="O182" s="266">
        <f t="shared" si="72"/>
        <v>0</v>
      </c>
      <c r="P182" s="142"/>
      <c r="Q182" s="147"/>
    </row>
    <row r="183" spans="1:23" s="161" customFormat="1" ht="77.25" customHeight="1">
      <c r="A183" s="175">
        <v>1</v>
      </c>
      <c r="B183" s="137" t="s">
        <v>1066</v>
      </c>
      <c r="C183" s="152" t="s">
        <v>25</v>
      </c>
      <c r="D183" s="152" t="s">
        <v>1064</v>
      </c>
      <c r="E183" s="178">
        <v>2028</v>
      </c>
      <c r="F183" s="158">
        <f>E183</f>
        <v>2028</v>
      </c>
      <c r="G183" s="152" t="s">
        <v>1067</v>
      </c>
      <c r="H183" s="158"/>
      <c r="I183" s="139">
        <f>J183</f>
        <v>3400</v>
      </c>
      <c r="J183" s="268">
        <v>3400</v>
      </c>
      <c r="K183" s="139"/>
      <c r="L183" s="139"/>
      <c r="M183" s="139">
        <f>J183</f>
        <v>3400</v>
      </c>
      <c r="N183" s="139"/>
      <c r="O183" s="139"/>
      <c r="P183" s="152" t="s">
        <v>988</v>
      </c>
      <c r="Q183" s="160"/>
    </row>
    <row r="184" spans="1:23" s="148" customFormat="1" ht="33.75" customHeight="1">
      <c r="A184" s="142" t="s">
        <v>240</v>
      </c>
      <c r="B184" s="131" t="s">
        <v>1043</v>
      </c>
      <c r="C184" s="143">
        <v>3</v>
      </c>
      <c r="D184" s="150"/>
      <c r="E184" s="144"/>
      <c r="F184" s="144"/>
      <c r="G184" s="144"/>
      <c r="H184" s="144"/>
      <c r="I184" s="266">
        <f>SUM(I185:I187)</f>
        <v>20180</v>
      </c>
      <c r="J184" s="266">
        <f t="shared" ref="J184:P184" si="73">SUM(J185:J187)</f>
        <v>20180</v>
      </c>
      <c r="K184" s="266">
        <f t="shared" si="73"/>
        <v>0</v>
      </c>
      <c r="L184" s="266">
        <f t="shared" si="73"/>
        <v>0</v>
      </c>
      <c r="M184" s="266">
        <f t="shared" si="73"/>
        <v>20180</v>
      </c>
      <c r="N184" s="266">
        <f t="shared" si="73"/>
        <v>0</v>
      </c>
      <c r="O184" s="266">
        <f t="shared" si="73"/>
        <v>0</v>
      </c>
      <c r="P184" s="174">
        <f t="shared" si="73"/>
        <v>0</v>
      </c>
      <c r="Q184" s="147"/>
    </row>
    <row r="185" spans="1:23" s="161" customFormat="1" ht="191.25" customHeight="1">
      <c r="A185" s="175">
        <v>1</v>
      </c>
      <c r="B185" s="137" t="s">
        <v>1068</v>
      </c>
      <c r="C185" s="152" t="s">
        <v>25</v>
      </c>
      <c r="D185" s="152" t="s">
        <v>1069</v>
      </c>
      <c r="E185" s="158">
        <v>2026</v>
      </c>
      <c r="F185" s="158">
        <v>2028</v>
      </c>
      <c r="G185" s="152" t="s">
        <v>1070</v>
      </c>
      <c r="H185" s="158"/>
      <c r="I185" s="139">
        <f>J185</f>
        <v>17380</v>
      </c>
      <c r="J185" s="268">
        <v>17380</v>
      </c>
      <c r="K185" s="139"/>
      <c r="L185" s="139"/>
      <c r="M185" s="139">
        <f>J185</f>
        <v>17380</v>
      </c>
      <c r="N185" s="139"/>
      <c r="O185" s="139"/>
      <c r="P185" s="152" t="s">
        <v>988</v>
      </c>
      <c r="Q185" s="160"/>
    </row>
    <row r="186" spans="1:23" s="161" customFormat="1" ht="73.5" customHeight="1">
      <c r="A186" s="175">
        <v>2</v>
      </c>
      <c r="B186" s="137" t="s">
        <v>1071</v>
      </c>
      <c r="C186" s="152" t="s">
        <v>25</v>
      </c>
      <c r="D186" s="152" t="s">
        <v>403</v>
      </c>
      <c r="E186" s="158">
        <v>2026</v>
      </c>
      <c r="F186" s="158">
        <f>E186</f>
        <v>2026</v>
      </c>
      <c r="G186" s="152" t="s">
        <v>1072</v>
      </c>
      <c r="H186" s="158"/>
      <c r="I186" s="139">
        <f>J186</f>
        <v>1100</v>
      </c>
      <c r="J186" s="184">
        <v>1100</v>
      </c>
      <c r="K186" s="139"/>
      <c r="L186" s="139"/>
      <c r="M186" s="139">
        <f>J186</f>
        <v>1100</v>
      </c>
      <c r="N186" s="139"/>
      <c r="O186" s="139"/>
      <c r="P186" s="152" t="s">
        <v>988</v>
      </c>
      <c r="Q186" s="160"/>
    </row>
    <row r="187" spans="1:23" s="161" customFormat="1" ht="82.5" customHeight="1">
      <c r="A187" s="175">
        <v>3</v>
      </c>
      <c r="B187" s="137" t="s">
        <v>1073</v>
      </c>
      <c r="C187" s="152" t="s">
        <v>25</v>
      </c>
      <c r="D187" s="152" t="s">
        <v>423</v>
      </c>
      <c r="E187" s="158">
        <v>2027</v>
      </c>
      <c r="F187" s="158">
        <f>E187</f>
        <v>2027</v>
      </c>
      <c r="G187" s="152" t="s">
        <v>1074</v>
      </c>
      <c r="H187" s="158"/>
      <c r="I187" s="139">
        <f>J187</f>
        <v>1700</v>
      </c>
      <c r="J187" s="139">
        <v>1700</v>
      </c>
      <c r="K187" s="139"/>
      <c r="L187" s="139"/>
      <c r="M187" s="139">
        <f>I187</f>
        <v>1700</v>
      </c>
      <c r="N187" s="139"/>
      <c r="O187" s="139"/>
      <c r="P187" s="152" t="s">
        <v>988</v>
      </c>
      <c r="Q187" s="160"/>
    </row>
    <row r="188" spans="1:23" s="148" customFormat="1" ht="38.25" customHeight="1">
      <c r="A188" s="142" t="s">
        <v>61</v>
      </c>
      <c r="B188" s="131" t="s">
        <v>80</v>
      </c>
      <c r="C188" s="143"/>
      <c r="D188" s="150"/>
      <c r="E188" s="144"/>
      <c r="F188" s="144"/>
      <c r="G188" s="144"/>
      <c r="H188" s="144"/>
      <c r="I188" s="188"/>
      <c r="J188" s="188"/>
      <c r="K188" s="188"/>
      <c r="L188" s="188"/>
      <c r="M188" s="188"/>
      <c r="N188" s="188"/>
      <c r="O188" s="188"/>
      <c r="P188" s="150"/>
      <c r="Q188" s="147"/>
    </row>
    <row r="189" spans="1:23" s="161" customFormat="1" ht="38.25" customHeight="1">
      <c r="A189" s="142">
        <v>3</v>
      </c>
      <c r="B189" s="131" t="s">
        <v>81</v>
      </c>
      <c r="C189" s="182"/>
      <c r="D189" s="152"/>
      <c r="E189" s="158"/>
      <c r="F189" s="158"/>
      <c r="G189" s="158"/>
      <c r="H189" s="158"/>
      <c r="I189" s="139"/>
      <c r="J189" s="139"/>
      <c r="K189" s="139"/>
      <c r="L189" s="139"/>
      <c r="M189" s="139"/>
      <c r="N189" s="139"/>
      <c r="O189" s="139"/>
      <c r="P189" s="152"/>
      <c r="Q189" s="160"/>
    </row>
    <row r="190" spans="1:23" s="148" customFormat="1" ht="35.1" customHeight="1">
      <c r="A190" s="142" t="s">
        <v>43</v>
      </c>
      <c r="B190" s="131" t="s">
        <v>120</v>
      </c>
      <c r="C190" s="143"/>
      <c r="D190" s="144"/>
      <c r="E190" s="144"/>
      <c r="F190" s="144"/>
      <c r="G190" s="144"/>
      <c r="H190" s="144"/>
      <c r="I190" s="188">
        <f>+I192</f>
        <v>605300</v>
      </c>
      <c r="J190" s="188">
        <f t="shared" ref="J190:O190" si="74">+J192</f>
        <v>605300</v>
      </c>
      <c r="K190" s="188">
        <f t="shared" si="74"/>
        <v>0</v>
      </c>
      <c r="L190" s="188">
        <f t="shared" si="74"/>
        <v>0</v>
      </c>
      <c r="M190" s="188">
        <f t="shared" si="74"/>
        <v>605300</v>
      </c>
      <c r="N190" s="188">
        <f t="shared" si="74"/>
        <v>0</v>
      </c>
      <c r="O190" s="188">
        <f t="shared" si="74"/>
        <v>0</v>
      </c>
      <c r="P190" s="189">
        <v>605680.5</v>
      </c>
      <c r="Q190" s="147"/>
    </row>
    <row r="191" spans="1:23" s="161" customFormat="1" ht="30" customHeight="1">
      <c r="A191" s="111">
        <v>1</v>
      </c>
      <c r="B191" s="131" t="s">
        <v>78</v>
      </c>
      <c r="C191" s="107"/>
      <c r="D191" s="108"/>
      <c r="E191" s="108"/>
      <c r="F191" s="108"/>
      <c r="G191" s="109"/>
      <c r="H191" s="108"/>
      <c r="I191" s="184"/>
      <c r="J191" s="184"/>
      <c r="K191" s="184"/>
      <c r="L191" s="184"/>
      <c r="M191" s="184"/>
      <c r="N191" s="184"/>
      <c r="O191" s="184"/>
      <c r="P191" s="108"/>
      <c r="Q191" s="123"/>
      <c r="R191" s="124"/>
      <c r="S191" s="124"/>
      <c r="T191" s="124"/>
      <c r="U191" s="124"/>
      <c r="V191" s="124"/>
      <c r="W191" s="124"/>
    </row>
    <row r="192" spans="1:23" s="161" customFormat="1" ht="30" customHeight="1">
      <c r="A192" s="103" t="s">
        <v>60</v>
      </c>
      <c r="B192" s="104" t="s">
        <v>79</v>
      </c>
      <c r="C192" s="105"/>
      <c r="D192" s="106"/>
      <c r="E192" s="106"/>
      <c r="F192" s="106"/>
      <c r="G192" s="104"/>
      <c r="H192" s="106"/>
      <c r="I192" s="266">
        <f>+M192</f>
        <v>605300</v>
      </c>
      <c r="J192" s="266">
        <f>+I192</f>
        <v>605300</v>
      </c>
      <c r="K192" s="266"/>
      <c r="L192" s="266"/>
      <c r="M192" s="266">
        <f>+M193+M203+M236+M240+M253+M200</f>
        <v>605300</v>
      </c>
      <c r="N192" s="266"/>
      <c r="O192" s="266"/>
      <c r="P192" s="106"/>
      <c r="Q192" s="123"/>
      <c r="R192" s="124"/>
      <c r="S192" s="124"/>
      <c r="T192" s="124"/>
      <c r="U192" s="124"/>
      <c r="V192" s="124"/>
      <c r="W192" s="124"/>
    </row>
    <row r="193" spans="1:23" s="161" customFormat="1" ht="30" customHeight="1">
      <c r="A193" s="106" t="s">
        <v>63</v>
      </c>
      <c r="B193" s="104" t="s">
        <v>1075</v>
      </c>
      <c r="C193" s="107"/>
      <c r="D193" s="108"/>
      <c r="E193" s="108"/>
      <c r="F193" s="108"/>
      <c r="G193" s="109"/>
      <c r="H193" s="108"/>
      <c r="I193" s="184">
        <f>+M193</f>
        <v>13000</v>
      </c>
      <c r="J193" s="266">
        <f t="shared" ref="J193:J256" si="75">+I193</f>
        <v>13000</v>
      </c>
      <c r="K193" s="184"/>
      <c r="L193" s="184"/>
      <c r="M193" s="184">
        <f>+M194</f>
        <v>13000</v>
      </c>
      <c r="N193" s="184"/>
      <c r="O193" s="184"/>
      <c r="P193" s="108"/>
      <c r="Q193" s="123"/>
      <c r="R193" s="124"/>
      <c r="S193" s="124"/>
      <c r="T193" s="124"/>
      <c r="U193" s="124"/>
      <c r="V193" s="124"/>
      <c r="W193" s="124"/>
    </row>
    <row r="194" spans="1:23" s="148" customFormat="1" ht="30" customHeight="1">
      <c r="A194" s="103"/>
      <c r="B194" s="104" t="s">
        <v>984</v>
      </c>
      <c r="C194" s="105"/>
      <c r="D194" s="106"/>
      <c r="E194" s="106"/>
      <c r="F194" s="106"/>
      <c r="G194" s="104"/>
      <c r="H194" s="106"/>
      <c r="I194" s="266">
        <f t="shared" ref="I194:I257" si="76">+M194</f>
        <v>13000</v>
      </c>
      <c r="J194" s="266">
        <f t="shared" si="75"/>
        <v>13000</v>
      </c>
      <c r="K194" s="266"/>
      <c r="L194" s="266"/>
      <c r="M194" s="266">
        <f>+SUM(M195:M199)</f>
        <v>13000</v>
      </c>
      <c r="N194" s="266"/>
      <c r="O194" s="266"/>
      <c r="P194" s="106"/>
      <c r="Q194" s="190"/>
      <c r="R194" s="119"/>
      <c r="S194" s="119"/>
      <c r="T194" s="119"/>
      <c r="U194" s="119"/>
      <c r="V194" s="119"/>
      <c r="W194" s="119"/>
    </row>
    <row r="195" spans="1:23" s="161" customFormat="1" ht="30" customHeight="1">
      <c r="A195" s="110">
        <v>1</v>
      </c>
      <c r="B195" s="109" t="s">
        <v>1076</v>
      </c>
      <c r="C195" s="107" t="s">
        <v>1077</v>
      </c>
      <c r="D195" s="107" t="s">
        <v>696</v>
      </c>
      <c r="E195" s="108"/>
      <c r="F195" s="108"/>
      <c r="G195" s="109" t="s">
        <v>1078</v>
      </c>
      <c r="H195" s="108"/>
      <c r="I195" s="184">
        <f t="shared" si="76"/>
        <v>3000</v>
      </c>
      <c r="J195" s="184">
        <f t="shared" si="75"/>
        <v>3000</v>
      </c>
      <c r="K195" s="184"/>
      <c r="L195" s="184"/>
      <c r="M195" s="184">
        <v>3000</v>
      </c>
      <c r="N195" s="184"/>
      <c r="O195" s="184"/>
      <c r="P195" s="108"/>
      <c r="Q195" s="123"/>
      <c r="R195" s="124"/>
      <c r="S195" s="124"/>
      <c r="T195" s="124"/>
      <c r="U195" s="124"/>
      <c r="V195" s="124"/>
      <c r="W195" s="124"/>
    </row>
    <row r="196" spans="1:23" s="161" customFormat="1" ht="30" customHeight="1">
      <c r="A196" s="110">
        <v>2</v>
      </c>
      <c r="B196" s="109" t="s">
        <v>1079</v>
      </c>
      <c r="C196" s="107" t="s">
        <v>1077</v>
      </c>
      <c r="D196" s="107" t="s">
        <v>696</v>
      </c>
      <c r="E196" s="108"/>
      <c r="F196" s="108"/>
      <c r="G196" s="109" t="s">
        <v>911</v>
      </c>
      <c r="H196" s="108"/>
      <c r="I196" s="184">
        <f t="shared" si="76"/>
        <v>3000</v>
      </c>
      <c r="J196" s="184">
        <f t="shared" si="75"/>
        <v>3000</v>
      </c>
      <c r="K196" s="184"/>
      <c r="L196" s="184"/>
      <c r="M196" s="184">
        <v>3000</v>
      </c>
      <c r="N196" s="184"/>
      <c r="O196" s="184"/>
      <c r="P196" s="108"/>
      <c r="Q196" s="123"/>
      <c r="R196" s="124"/>
      <c r="S196" s="124"/>
      <c r="T196" s="124"/>
      <c r="U196" s="124"/>
      <c r="V196" s="124"/>
      <c r="W196" s="124"/>
    </row>
    <row r="197" spans="1:23" s="161" customFormat="1" ht="30" customHeight="1">
      <c r="A197" s="110">
        <v>3</v>
      </c>
      <c r="B197" s="109" t="s">
        <v>1080</v>
      </c>
      <c r="C197" s="107" t="s">
        <v>1077</v>
      </c>
      <c r="D197" s="107" t="s">
        <v>1081</v>
      </c>
      <c r="E197" s="108"/>
      <c r="F197" s="108"/>
      <c r="G197" s="109" t="s">
        <v>1082</v>
      </c>
      <c r="H197" s="108"/>
      <c r="I197" s="184">
        <f t="shared" si="76"/>
        <v>2000</v>
      </c>
      <c r="J197" s="184">
        <f t="shared" si="75"/>
        <v>2000</v>
      </c>
      <c r="K197" s="184"/>
      <c r="L197" s="184"/>
      <c r="M197" s="184">
        <v>2000</v>
      </c>
      <c r="N197" s="184"/>
      <c r="O197" s="184"/>
      <c r="P197" s="108"/>
      <c r="Q197" s="123"/>
      <c r="R197" s="124"/>
      <c r="S197" s="124"/>
      <c r="T197" s="124"/>
      <c r="U197" s="124"/>
      <c r="V197" s="124"/>
      <c r="W197" s="124"/>
    </row>
    <row r="198" spans="1:23" s="161" customFormat="1" ht="30" customHeight="1">
      <c r="A198" s="110">
        <v>4</v>
      </c>
      <c r="B198" s="109" t="s">
        <v>1083</v>
      </c>
      <c r="C198" s="107" t="s">
        <v>1077</v>
      </c>
      <c r="D198" s="107" t="s">
        <v>1084</v>
      </c>
      <c r="E198" s="108"/>
      <c r="F198" s="108"/>
      <c r="G198" s="109" t="s">
        <v>1085</v>
      </c>
      <c r="H198" s="108"/>
      <c r="I198" s="184">
        <f t="shared" si="76"/>
        <v>2000</v>
      </c>
      <c r="J198" s="184">
        <f t="shared" si="75"/>
        <v>2000</v>
      </c>
      <c r="K198" s="184"/>
      <c r="L198" s="184"/>
      <c r="M198" s="184">
        <v>2000</v>
      </c>
      <c r="N198" s="184"/>
      <c r="O198" s="184"/>
      <c r="P198" s="108"/>
      <c r="Q198" s="123"/>
      <c r="R198" s="124"/>
      <c r="S198" s="124"/>
      <c r="T198" s="124"/>
      <c r="U198" s="124"/>
      <c r="V198" s="124"/>
      <c r="W198" s="124"/>
    </row>
    <row r="199" spans="1:23" s="161" customFormat="1" ht="30" customHeight="1">
      <c r="A199" s="110">
        <v>5</v>
      </c>
      <c r="B199" s="109" t="s">
        <v>1086</v>
      </c>
      <c r="C199" s="107" t="s">
        <v>1077</v>
      </c>
      <c r="D199" s="107" t="s">
        <v>702</v>
      </c>
      <c r="E199" s="108"/>
      <c r="F199" s="108"/>
      <c r="G199" s="109" t="s">
        <v>1087</v>
      </c>
      <c r="H199" s="108"/>
      <c r="I199" s="184">
        <f t="shared" si="76"/>
        <v>3000</v>
      </c>
      <c r="J199" s="184">
        <f t="shared" si="75"/>
        <v>3000</v>
      </c>
      <c r="K199" s="184"/>
      <c r="L199" s="184"/>
      <c r="M199" s="184">
        <v>3000</v>
      </c>
      <c r="N199" s="184"/>
      <c r="O199" s="184"/>
      <c r="P199" s="108"/>
      <c r="Q199" s="123"/>
      <c r="R199" s="124"/>
      <c r="S199" s="124"/>
      <c r="T199" s="124"/>
      <c r="U199" s="124"/>
      <c r="V199" s="124"/>
      <c r="W199" s="124"/>
    </row>
    <row r="200" spans="1:23" s="148" customFormat="1" ht="30" customHeight="1">
      <c r="A200" s="106" t="s">
        <v>64</v>
      </c>
      <c r="B200" s="104" t="s">
        <v>1002</v>
      </c>
      <c r="C200" s="105"/>
      <c r="D200" s="106"/>
      <c r="E200" s="106"/>
      <c r="F200" s="106"/>
      <c r="G200" s="104"/>
      <c r="H200" s="106"/>
      <c r="I200" s="266">
        <f t="shared" si="76"/>
        <v>70000</v>
      </c>
      <c r="J200" s="266">
        <f t="shared" si="75"/>
        <v>70000</v>
      </c>
      <c r="K200" s="266"/>
      <c r="L200" s="266"/>
      <c r="M200" s="266">
        <f>+SUM(M201:M202)</f>
        <v>70000</v>
      </c>
      <c r="N200" s="266"/>
      <c r="O200" s="266"/>
      <c r="P200" s="106"/>
      <c r="Q200" s="190"/>
      <c r="R200" s="119"/>
      <c r="S200" s="119"/>
      <c r="T200" s="119"/>
      <c r="U200" s="119"/>
      <c r="V200" s="119"/>
      <c r="W200" s="119"/>
    </row>
    <row r="201" spans="1:23" s="161" customFormat="1" ht="30" customHeight="1">
      <c r="A201" s="110">
        <v>1</v>
      </c>
      <c r="B201" s="109" t="s">
        <v>1088</v>
      </c>
      <c r="C201" s="107" t="s">
        <v>1077</v>
      </c>
      <c r="D201" s="107" t="s">
        <v>1089</v>
      </c>
      <c r="E201" s="108"/>
      <c r="F201" s="108"/>
      <c r="G201" s="109" t="s">
        <v>1090</v>
      </c>
      <c r="H201" s="108"/>
      <c r="I201" s="184">
        <f t="shared" si="76"/>
        <v>30000</v>
      </c>
      <c r="J201" s="184">
        <f t="shared" si="75"/>
        <v>30000</v>
      </c>
      <c r="K201" s="184"/>
      <c r="L201" s="184"/>
      <c r="M201" s="184">
        <v>30000</v>
      </c>
      <c r="N201" s="184"/>
      <c r="O201" s="184"/>
      <c r="P201" s="108"/>
      <c r="Q201" s="123"/>
      <c r="R201" s="124"/>
      <c r="S201" s="124"/>
      <c r="T201" s="124"/>
      <c r="U201" s="124"/>
      <c r="V201" s="124"/>
      <c r="W201" s="124"/>
    </row>
    <row r="202" spans="1:23" s="161" customFormat="1" ht="30" customHeight="1">
      <c r="A202" s="110">
        <v>2</v>
      </c>
      <c r="B202" s="109" t="s">
        <v>1091</v>
      </c>
      <c r="C202" s="107" t="s">
        <v>1077</v>
      </c>
      <c r="D202" s="107" t="s">
        <v>1092</v>
      </c>
      <c r="E202" s="108"/>
      <c r="F202" s="108"/>
      <c r="G202" s="109" t="s">
        <v>1093</v>
      </c>
      <c r="H202" s="108"/>
      <c r="I202" s="184">
        <f t="shared" si="76"/>
        <v>40000</v>
      </c>
      <c r="J202" s="184">
        <f t="shared" si="75"/>
        <v>40000</v>
      </c>
      <c r="K202" s="184"/>
      <c r="L202" s="184"/>
      <c r="M202" s="184">
        <v>40000</v>
      </c>
      <c r="N202" s="184"/>
      <c r="O202" s="184"/>
      <c r="P202" s="108"/>
      <c r="Q202" s="123"/>
      <c r="R202" s="124"/>
      <c r="S202" s="124"/>
      <c r="T202" s="124"/>
      <c r="U202" s="124"/>
      <c r="V202" s="124"/>
      <c r="W202" s="124"/>
    </row>
    <row r="203" spans="1:23" s="148" customFormat="1" ht="30" customHeight="1">
      <c r="A203" s="111" t="s">
        <v>1094</v>
      </c>
      <c r="B203" s="104" t="s">
        <v>944</v>
      </c>
      <c r="C203" s="105"/>
      <c r="D203" s="106"/>
      <c r="E203" s="106"/>
      <c r="F203" s="106"/>
      <c r="G203" s="104"/>
      <c r="H203" s="106"/>
      <c r="I203" s="266">
        <f t="shared" si="76"/>
        <v>409900</v>
      </c>
      <c r="J203" s="266">
        <f t="shared" si="75"/>
        <v>409900</v>
      </c>
      <c r="K203" s="266"/>
      <c r="L203" s="266"/>
      <c r="M203" s="266">
        <f>+M204</f>
        <v>409900</v>
      </c>
      <c r="N203" s="266"/>
      <c r="O203" s="266"/>
      <c r="P203" s="106"/>
      <c r="Q203" s="190"/>
      <c r="R203" s="119"/>
      <c r="S203" s="119"/>
      <c r="T203" s="119"/>
      <c r="U203" s="119"/>
      <c r="V203" s="119"/>
      <c r="W203" s="119"/>
    </row>
    <row r="204" spans="1:23" s="161" customFormat="1" ht="30" customHeight="1">
      <c r="A204" s="110" t="s">
        <v>240</v>
      </c>
      <c r="B204" s="104" t="s">
        <v>945</v>
      </c>
      <c r="C204" s="107"/>
      <c r="D204" s="108"/>
      <c r="E204" s="108"/>
      <c r="F204" s="108"/>
      <c r="G204" s="109"/>
      <c r="H204" s="108"/>
      <c r="I204" s="184">
        <f t="shared" si="76"/>
        <v>409900</v>
      </c>
      <c r="J204" s="266">
        <f t="shared" si="75"/>
        <v>409900</v>
      </c>
      <c r="K204" s="184"/>
      <c r="L204" s="184"/>
      <c r="M204" s="266">
        <f>+SUM(M205:M235)</f>
        <v>409900</v>
      </c>
      <c r="N204" s="184"/>
      <c r="O204" s="184"/>
      <c r="P204" s="108"/>
      <c r="Q204" s="123"/>
      <c r="R204" s="124"/>
      <c r="S204" s="124"/>
      <c r="T204" s="124"/>
      <c r="U204" s="124"/>
      <c r="V204" s="124"/>
      <c r="W204" s="124"/>
    </row>
    <row r="205" spans="1:23" s="161" customFormat="1" ht="30" customHeight="1">
      <c r="A205" s="110">
        <v>1</v>
      </c>
      <c r="B205" s="109" t="s">
        <v>1095</v>
      </c>
      <c r="C205" s="107" t="s">
        <v>1077</v>
      </c>
      <c r="D205" s="107" t="s">
        <v>696</v>
      </c>
      <c r="E205" s="108"/>
      <c r="F205" s="108"/>
      <c r="G205" s="109" t="s">
        <v>1096</v>
      </c>
      <c r="H205" s="108"/>
      <c r="I205" s="184">
        <f t="shared" si="76"/>
        <v>54000</v>
      </c>
      <c r="J205" s="184">
        <f t="shared" si="75"/>
        <v>54000</v>
      </c>
      <c r="K205" s="184"/>
      <c r="L205" s="184"/>
      <c r="M205" s="184">
        <f>13.5*4000</f>
        <v>54000</v>
      </c>
      <c r="N205" s="184"/>
      <c r="O205" s="184"/>
      <c r="P205" s="108"/>
      <c r="Q205" s="123"/>
      <c r="R205" s="124"/>
      <c r="S205" s="124"/>
      <c r="T205" s="124"/>
      <c r="U205" s="124"/>
      <c r="V205" s="124"/>
      <c r="W205" s="124"/>
    </row>
    <row r="206" spans="1:23" s="161" customFormat="1" ht="30" customHeight="1">
      <c r="A206" s="110">
        <v>2</v>
      </c>
      <c r="B206" s="109" t="s">
        <v>1097</v>
      </c>
      <c r="C206" s="107" t="s">
        <v>1077</v>
      </c>
      <c r="D206" s="107" t="s">
        <v>696</v>
      </c>
      <c r="E206" s="108"/>
      <c r="F206" s="108"/>
      <c r="G206" s="109" t="s">
        <v>1098</v>
      </c>
      <c r="H206" s="108"/>
      <c r="I206" s="184">
        <f t="shared" si="76"/>
        <v>10000</v>
      </c>
      <c r="J206" s="184">
        <f t="shared" si="75"/>
        <v>10000</v>
      </c>
      <c r="K206" s="184"/>
      <c r="L206" s="184"/>
      <c r="M206" s="184">
        <v>10000</v>
      </c>
      <c r="N206" s="184"/>
      <c r="O206" s="184"/>
      <c r="P206" s="108"/>
      <c r="Q206" s="123"/>
      <c r="R206" s="124"/>
      <c r="S206" s="124"/>
      <c r="T206" s="124"/>
      <c r="U206" s="124"/>
      <c r="V206" s="124"/>
      <c r="W206" s="124"/>
    </row>
    <row r="207" spans="1:23" s="161" customFormat="1" ht="30" customHeight="1">
      <c r="A207" s="110">
        <v>3</v>
      </c>
      <c r="B207" s="109" t="s">
        <v>1099</v>
      </c>
      <c r="C207" s="107" t="s">
        <v>1077</v>
      </c>
      <c r="D207" s="107" t="s">
        <v>702</v>
      </c>
      <c r="E207" s="108"/>
      <c r="F207" s="108"/>
      <c r="G207" s="109" t="s">
        <v>1100</v>
      </c>
      <c r="H207" s="108"/>
      <c r="I207" s="184">
        <f t="shared" si="76"/>
        <v>48000</v>
      </c>
      <c r="J207" s="184">
        <f t="shared" si="75"/>
        <v>48000</v>
      </c>
      <c r="K207" s="184"/>
      <c r="L207" s="184"/>
      <c r="M207" s="184">
        <f>12*4000</f>
        <v>48000</v>
      </c>
      <c r="N207" s="184"/>
      <c r="O207" s="184"/>
      <c r="P207" s="108"/>
      <c r="Q207" s="123"/>
      <c r="R207" s="124"/>
      <c r="S207" s="124"/>
      <c r="T207" s="124"/>
      <c r="U207" s="124"/>
      <c r="V207" s="124"/>
      <c r="W207" s="124"/>
    </row>
    <row r="208" spans="1:23" s="161" customFormat="1" ht="30" customHeight="1">
      <c r="A208" s="110">
        <v>4</v>
      </c>
      <c r="B208" s="109" t="s">
        <v>1101</v>
      </c>
      <c r="C208" s="107" t="s">
        <v>1077</v>
      </c>
      <c r="D208" s="107" t="s">
        <v>702</v>
      </c>
      <c r="E208" s="108"/>
      <c r="F208" s="108"/>
      <c r="G208" s="109" t="s">
        <v>1102</v>
      </c>
      <c r="H208" s="108"/>
      <c r="I208" s="184">
        <f t="shared" si="76"/>
        <v>30000</v>
      </c>
      <c r="J208" s="184">
        <f t="shared" si="75"/>
        <v>30000</v>
      </c>
      <c r="K208" s="184"/>
      <c r="L208" s="184"/>
      <c r="M208" s="184">
        <v>30000</v>
      </c>
      <c r="N208" s="184"/>
      <c r="O208" s="184"/>
      <c r="P208" s="108"/>
      <c r="Q208" s="123"/>
      <c r="R208" s="124"/>
      <c r="S208" s="124"/>
      <c r="T208" s="124"/>
      <c r="U208" s="124"/>
      <c r="V208" s="124"/>
      <c r="W208" s="124"/>
    </row>
    <row r="209" spans="1:23" s="161" customFormat="1" ht="30" customHeight="1">
      <c r="A209" s="110">
        <v>5</v>
      </c>
      <c r="B209" s="109" t="s">
        <v>1103</v>
      </c>
      <c r="C209" s="107" t="s">
        <v>1077</v>
      </c>
      <c r="D209" s="107" t="s">
        <v>702</v>
      </c>
      <c r="E209" s="108"/>
      <c r="F209" s="108"/>
      <c r="G209" s="109" t="s">
        <v>1104</v>
      </c>
      <c r="H209" s="108"/>
      <c r="I209" s="184">
        <f t="shared" si="76"/>
        <v>28000</v>
      </c>
      <c r="J209" s="184">
        <f t="shared" si="75"/>
        <v>28000</v>
      </c>
      <c r="K209" s="184"/>
      <c r="L209" s="184"/>
      <c r="M209" s="184">
        <v>28000</v>
      </c>
      <c r="N209" s="184"/>
      <c r="O209" s="184"/>
      <c r="P209" s="107"/>
      <c r="Q209" s="123"/>
      <c r="R209" s="124"/>
      <c r="S209" s="124"/>
      <c r="T209" s="124"/>
      <c r="U209" s="124"/>
      <c r="V209" s="124"/>
      <c r="W209" s="124"/>
    </row>
    <row r="210" spans="1:23" s="161" customFormat="1" ht="30" customHeight="1">
      <c r="A210" s="110">
        <v>6</v>
      </c>
      <c r="B210" s="109" t="s">
        <v>1105</v>
      </c>
      <c r="C210" s="107" t="s">
        <v>1077</v>
      </c>
      <c r="D210" s="107" t="s">
        <v>702</v>
      </c>
      <c r="E210" s="108"/>
      <c r="F210" s="108"/>
      <c r="G210" s="109" t="s">
        <v>1104</v>
      </c>
      <c r="H210" s="108"/>
      <c r="I210" s="184">
        <f t="shared" si="76"/>
        <v>28000</v>
      </c>
      <c r="J210" s="184">
        <f t="shared" si="75"/>
        <v>28000</v>
      </c>
      <c r="K210" s="184"/>
      <c r="L210" s="184"/>
      <c r="M210" s="184">
        <v>28000</v>
      </c>
      <c r="N210" s="184"/>
      <c r="O210" s="184"/>
      <c r="P210" s="108"/>
      <c r="Q210" s="123"/>
      <c r="R210" s="124"/>
      <c r="S210" s="124"/>
      <c r="T210" s="124"/>
      <c r="U210" s="124"/>
      <c r="V210" s="124"/>
      <c r="W210" s="124"/>
    </row>
    <row r="211" spans="1:23" s="161" customFormat="1" ht="30" customHeight="1">
      <c r="A211" s="110">
        <v>7</v>
      </c>
      <c r="B211" s="109" t="s">
        <v>1106</v>
      </c>
      <c r="C211" s="107" t="s">
        <v>1077</v>
      </c>
      <c r="D211" s="107" t="s">
        <v>702</v>
      </c>
      <c r="E211" s="108"/>
      <c r="F211" s="108"/>
      <c r="G211" s="109" t="s">
        <v>1107</v>
      </c>
      <c r="H211" s="108"/>
      <c r="I211" s="184">
        <f t="shared" si="76"/>
        <v>6000</v>
      </c>
      <c r="J211" s="184">
        <f t="shared" si="75"/>
        <v>6000</v>
      </c>
      <c r="K211" s="184"/>
      <c r="L211" s="184"/>
      <c r="M211" s="184">
        <v>6000</v>
      </c>
      <c r="N211" s="184"/>
      <c r="O211" s="184"/>
      <c r="P211" s="108"/>
      <c r="Q211" s="123"/>
      <c r="R211" s="124"/>
      <c r="S211" s="124"/>
      <c r="T211" s="124"/>
      <c r="U211" s="124"/>
      <c r="V211" s="124"/>
      <c r="W211" s="124"/>
    </row>
    <row r="212" spans="1:23" s="161" customFormat="1" ht="30" customHeight="1">
      <c r="A212" s="110">
        <v>8</v>
      </c>
      <c r="B212" s="109" t="s">
        <v>1108</v>
      </c>
      <c r="C212" s="107" t="s">
        <v>1077</v>
      </c>
      <c r="D212" s="107" t="s">
        <v>700</v>
      </c>
      <c r="E212" s="108"/>
      <c r="F212" s="108"/>
      <c r="G212" s="109" t="s">
        <v>1109</v>
      </c>
      <c r="H212" s="108"/>
      <c r="I212" s="184">
        <f t="shared" si="76"/>
        <v>7500</v>
      </c>
      <c r="J212" s="184">
        <f t="shared" si="75"/>
        <v>7500</v>
      </c>
      <c r="K212" s="184"/>
      <c r="L212" s="184"/>
      <c r="M212" s="184">
        <f>3*2500</f>
        <v>7500</v>
      </c>
      <c r="N212" s="184"/>
      <c r="O212" s="184"/>
      <c r="P212" s="108"/>
      <c r="Q212" s="123"/>
      <c r="R212" s="124"/>
      <c r="S212" s="124"/>
      <c r="T212" s="124"/>
      <c r="U212" s="124"/>
      <c r="V212" s="124"/>
      <c r="W212" s="124"/>
    </row>
    <row r="213" spans="1:23" s="161" customFormat="1" ht="30" customHeight="1">
      <c r="A213" s="110">
        <v>9</v>
      </c>
      <c r="B213" s="109" t="s">
        <v>1110</v>
      </c>
      <c r="C213" s="107" t="s">
        <v>1077</v>
      </c>
      <c r="D213" s="107" t="s">
        <v>1089</v>
      </c>
      <c r="E213" s="108"/>
      <c r="F213" s="108"/>
      <c r="G213" s="109" t="s">
        <v>1111</v>
      </c>
      <c r="H213" s="108"/>
      <c r="I213" s="184">
        <f t="shared" si="76"/>
        <v>18000</v>
      </c>
      <c r="J213" s="184">
        <f t="shared" si="75"/>
        <v>18000</v>
      </c>
      <c r="K213" s="184"/>
      <c r="L213" s="184"/>
      <c r="M213" s="184">
        <v>18000</v>
      </c>
      <c r="N213" s="184"/>
      <c r="O213" s="184"/>
      <c r="P213" s="108"/>
      <c r="Q213" s="123"/>
      <c r="R213" s="124"/>
      <c r="S213" s="124"/>
      <c r="T213" s="124"/>
      <c r="U213" s="124"/>
      <c r="V213" s="124"/>
      <c r="W213" s="124"/>
    </row>
    <row r="214" spans="1:23" s="161" customFormat="1" ht="30" customHeight="1">
      <c r="A214" s="110">
        <v>10</v>
      </c>
      <c r="B214" s="109" t="s">
        <v>1112</v>
      </c>
      <c r="C214" s="107" t="s">
        <v>1077</v>
      </c>
      <c r="D214" s="107" t="s">
        <v>698</v>
      </c>
      <c r="E214" s="108"/>
      <c r="F214" s="108"/>
      <c r="G214" s="109" t="s">
        <v>1113</v>
      </c>
      <c r="H214" s="108"/>
      <c r="I214" s="184">
        <f t="shared" si="76"/>
        <v>11000</v>
      </c>
      <c r="J214" s="184">
        <f t="shared" si="75"/>
        <v>11000</v>
      </c>
      <c r="K214" s="184"/>
      <c r="L214" s="184"/>
      <c r="M214" s="184">
        <v>11000</v>
      </c>
      <c r="N214" s="184"/>
      <c r="O214" s="184"/>
      <c r="P214" s="108"/>
      <c r="Q214" s="123"/>
      <c r="R214" s="124"/>
      <c r="S214" s="124"/>
      <c r="T214" s="124"/>
      <c r="U214" s="124"/>
      <c r="V214" s="124"/>
      <c r="W214" s="124"/>
    </row>
    <row r="215" spans="1:23" s="161" customFormat="1" ht="30" customHeight="1">
      <c r="A215" s="110">
        <v>11</v>
      </c>
      <c r="B215" s="109" t="s">
        <v>1114</v>
      </c>
      <c r="C215" s="107" t="s">
        <v>1077</v>
      </c>
      <c r="D215" s="107" t="s">
        <v>702</v>
      </c>
      <c r="E215" s="108"/>
      <c r="F215" s="108"/>
      <c r="G215" s="109" t="s">
        <v>1115</v>
      </c>
      <c r="H215" s="108"/>
      <c r="I215" s="184">
        <f t="shared" si="76"/>
        <v>8000</v>
      </c>
      <c r="J215" s="184">
        <f t="shared" si="75"/>
        <v>8000</v>
      </c>
      <c r="K215" s="184"/>
      <c r="L215" s="184"/>
      <c r="M215" s="184">
        <v>8000</v>
      </c>
      <c r="N215" s="184"/>
      <c r="O215" s="184"/>
      <c r="P215" s="107"/>
      <c r="Q215" s="123"/>
      <c r="R215" s="124"/>
      <c r="S215" s="124"/>
      <c r="T215" s="124"/>
      <c r="U215" s="124"/>
      <c r="V215" s="124"/>
      <c r="W215" s="124"/>
    </row>
    <row r="216" spans="1:23" s="161" customFormat="1" ht="30" customHeight="1">
      <c r="A216" s="110">
        <v>12</v>
      </c>
      <c r="B216" s="109" t="s">
        <v>1116</v>
      </c>
      <c r="C216" s="107" t="s">
        <v>1077</v>
      </c>
      <c r="D216" s="107" t="s">
        <v>1089</v>
      </c>
      <c r="E216" s="108"/>
      <c r="F216" s="108"/>
      <c r="G216" s="109" t="s">
        <v>1117</v>
      </c>
      <c r="H216" s="108"/>
      <c r="I216" s="184">
        <f t="shared" si="76"/>
        <v>4500</v>
      </c>
      <c r="J216" s="184">
        <f t="shared" si="75"/>
        <v>4500</v>
      </c>
      <c r="K216" s="184"/>
      <c r="L216" s="184"/>
      <c r="M216" s="184">
        <v>4500</v>
      </c>
      <c r="N216" s="184"/>
      <c r="O216" s="184"/>
      <c r="P216" s="107"/>
      <c r="Q216" s="123"/>
      <c r="R216" s="124"/>
      <c r="S216" s="124"/>
      <c r="T216" s="124"/>
      <c r="U216" s="124"/>
      <c r="V216" s="124"/>
      <c r="W216" s="124"/>
    </row>
    <row r="217" spans="1:23" s="161" customFormat="1" ht="30" customHeight="1">
      <c r="A217" s="110">
        <v>13</v>
      </c>
      <c r="B217" s="109" t="s">
        <v>1118</v>
      </c>
      <c r="C217" s="107" t="s">
        <v>1077</v>
      </c>
      <c r="D217" s="107" t="s">
        <v>700</v>
      </c>
      <c r="E217" s="108"/>
      <c r="F217" s="108"/>
      <c r="G217" s="109" t="s">
        <v>1119</v>
      </c>
      <c r="H217" s="108"/>
      <c r="I217" s="184">
        <f t="shared" si="76"/>
        <v>6000</v>
      </c>
      <c r="J217" s="184">
        <f t="shared" si="75"/>
        <v>6000</v>
      </c>
      <c r="K217" s="184"/>
      <c r="L217" s="184"/>
      <c r="M217" s="184">
        <v>6000</v>
      </c>
      <c r="N217" s="184"/>
      <c r="O217" s="184"/>
      <c r="P217" s="108"/>
      <c r="Q217" s="123"/>
      <c r="R217" s="124"/>
      <c r="S217" s="124"/>
      <c r="T217" s="124"/>
      <c r="U217" s="124"/>
      <c r="V217" s="124"/>
      <c r="W217" s="124"/>
    </row>
    <row r="218" spans="1:23" s="161" customFormat="1" ht="30" customHeight="1">
      <c r="A218" s="110">
        <v>14</v>
      </c>
      <c r="B218" s="109" t="s">
        <v>1120</v>
      </c>
      <c r="C218" s="107" t="s">
        <v>1077</v>
      </c>
      <c r="D218" s="107" t="s">
        <v>696</v>
      </c>
      <c r="E218" s="108"/>
      <c r="F218" s="108"/>
      <c r="G218" s="109" t="s">
        <v>1119</v>
      </c>
      <c r="H218" s="108"/>
      <c r="I218" s="184">
        <f t="shared" si="76"/>
        <v>7000</v>
      </c>
      <c r="J218" s="184">
        <f t="shared" si="75"/>
        <v>7000</v>
      </c>
      <c r="K218" s="184"/>
      <c r="L218" s="184"/>
      <c r="M218" s="184">
        <v>7000</v>
      </c>
      <c r="N218" s="184"/>
      <c r="O218" s="184"/>
      <c r="P218" s="108"/>
      <c r="Q218" s="123"/>
      <c r="R218" s="124"/>
      <c r="S218" s="124"/>
      <c r="T218" s="124"/>
      <c r="U218" s="124"/>
      <c r="V218" s="124"/>
      <c r="W218" s="124"/>
    </row>
    <row r="219" spans="1:23" s="161" customFormat="1" ht="30" customHeight="1">
      <c r="A219" s="110">
        <v>15</v>
      </c>
      <c r="B219" s="109" t="s">
        <v>1121</v>
      </c>
      <c r="C219" s="107" t="s">
        <v>1077</v>
      </c>
      <c r="D219" s="107" t="s">
        <v>1092</v>
      </c>
      <c r="E219" s="108"/>
      <c r="F219" s="108"/>
      <c r="G219" s="109" t="s">
        <v>1119</v>
      </c>
      <c r="H219" s="108"/>
      <c r="I219" s="184">
        <f t="shared" si="76"/>
        <v>2500</v>
      </c>
      <c r="J219" s="184">
        <f t="shared" si="75"/>
        <v>2500</v>
      </c>
      <c r="K219" s="184"/>
      <c r="L219" s="184"/>
      <c r="M219" s="184">
        <v>2500</v>
      </c>
      <c r="N219" s="184"/>
      <c r="O219" s="184"/>
      <c r="P219" s="108"/>
      <c r="Q219" s="123"/>
      <c r="R219" s="124"/>
      <c r="S219" s="124"/>
      <c r="T219" s="124"/>
      <c r="U219" s="124"/>
      <c r="V219" s="124"/>
      <c r="W219" s="124"/>
    </row>
    <row r="220" spans="1:23" s="161" customFormat="1" ht="30" customHeight="1">
      <c r="A220" s="110">
        <v>16</v>
      </c>
      <c r="B220" s="109" t="s">
        <v>1122</v>
      </c>
      <c r="C220" s="107" t="s">
        <v>1077</v>
      </c>
      <c r="D220" s="107" t="s">
        <v>1081</v>
      </c>
      <c r="E220" s="108"/>
      <c r="F220" s="108"/>
      <c r="G220" s="109" t="s">
        <v>1119</v>
      </c>
      <c r="H220" s="108"/>
      <c r="I220" s="184">
        <f t="shared" si="76"/>
        <v>6500</v>
      </c>
      <c r="J220" s="184">
        <f t="shared" si="75"/>
        <v>6500</v>
      </c>
      <c r="K220" s="184"/>
      <c r="L220" s="184"/>
      <c r="M220" s="184">
        <v>6500</v>
      </c>
      <c r="N220" s="184"/>
      <c r="O220" s="184"/>
      <c r="P220" s="108"/>
      <c r="Q220" s="123"/>
      <c r="R220" s="124"/>
      <c r="S220" s="124"/>
      <c r="T220" s="124"/>
      <c r="U220" s="124"/>
      <c r="V220" s="124"/>
      <c r="W220" s="124"/>
    </row>
    <row r="221" spans="1:23" s="161" customFormat="1" ht="30" customHeight="1">
      <c r="A221" s="110">
        <v>17</v>
      </c>
      <c r="B221" s="109" t="s">
        <v>1123</v>
      </c>
      <c r="C221" s="107" t="s">
        <v>1077</v>
      </c>
      <c r="D221" s="107" t="s">
        <v>698</v>
      </c>
      <c r="E221" s="108"/>
      <c r="F221" s="108"/>
      <c r="G221" s="109" t="s">
        <v>1119</v>
      </c>
      <c r="H221" s="108"/>
      <c r="I221" s="184">
        <f t="shared" si="76"/>
        <v>3500</v>
      </c>
      <c r="J221" s="184">
        <f t="shared" si="75"/>
        <v>3500</v>
      </c>
      <c r="K221" s="184"/>
      <c r="L221" s="184"/>
      <c r="M221" s="184">
        <v>3500</v>
      </c>
      <c r="N221" s="184"/>
      <c r="O221" s="184"/>
      <c r="P221" s="108"/>
      <c r="Q221" s="123"/>
      <c r="R221" s="124"/>
      <c r="S221" s="124"/>
      <c r="T221" s="124"/>
      <c r="U221" s="124"/>
      <c r="V221" s="124"/>
      <c r="W221" s="124"/>
    </row>
    <row r="222" spans="1:23" s="161" customFormat="1" ht="30" customHeight="1">
      <c r="A222" s="110">
        <v>18</v>
      </c>
      <c r="B222" s="109" t="s">
        <v>1124</v>
      </c>
      <c r="C222" s="107" t="s">
        <v>1077</v>
      </c>
      <c r="D222" s="107" t="s">
        <v>1125</v>
      </c>
      <c r="E222" s="108"/>
      <c r="F222" s="108"/>
      <c r="G222" s="109" t="s">
        <v>1126</v>
      </c>
      <c r="H222" s="108"/>
      <c r="I222" s="184">
        <f t="shared" si="76"/>
        <v>2300</v>
      </c>
      <c r="J222" s="184">
        <f t="shared" si="75"/>
        <v>2300</v>
      </c>
      <c r="K222" s="184"/>
      <c r="L222" s="184"/>
      <c r="M222" s="184">
        <v>2300</v>
      </c>
      <c r="N222" s="184"/>
      <c r="O222" s="184"/>
      <c r="P222" s="108"/>
      <c r="Q222" s="123"/>
      <c r="R222" s="124"/>
      <c r="S222" s="124"/>
      <c r="T222" s="124"/>
      <c r="U222" s="124"/>
      <c r="V222" s="124"/>
      <c r="W222" s="124"/>
    </row>
    <row r="223" spans="1:23" s="161" customFormat="1" ht="30" customHeight="1">
      <c r="A223" s="110">
        <v>19</v>
      </c>
      <c r="B223" s="109" t="s">
        <v>1127</v>
      </c>
      <c r="C223" s="107" t="s">
        <v>1077</v>
      </c>
      <c r="D223" s="107" t="s">
        <v>703</v>
      </c>
      <c r="E223" s="108"/>
      <c r="F223" s="108"/>
      <c r="G223" s="109" t="s">
        <v>1128</v>
      </c>
      <c r="H223" s="108"/>
      <c r="I223" s="184">
        <f t="shared" si="76"/>
        <v>3000</v>
      </c>
      <c r="J223" s="184">
        <f t="shared" si="75"/>
        <v>3000</v>
      </c>
      <c r="K223" s="184"/>
      <c r="L223" s="184"/>
      <c r="M223" s="184">
        <v>3000</v>
      </c>
      <c r="N223" s="184"/>
      <c r="O223" s="184"/>
      <c r="P223" s="108"/>
      <c r="Q223" s="123"/>
      <c r="R223" s="124"/>
      <c r="S223" s="124"/>
      <c r="T223" s="124"/>
      <c r="U223" s="124"/>
      <c r="V223" s="124"/>
      <c r="W223" s="124"/>
    </row>
    <row r="224" spans="1:23" s="161" customFormat="1" ht="30" customHeight="1">
      <c r="A224" s="110">
        <v>20</v>
      </c>
      <c r="B224" s="109" t="s">
        <v>1129</v>
      </c>
      <c r="C224" s="107" t="s">
        <v>1077</v>
      </c>
      <c r="D224" s="107" t="s">
        <v>1084</v>
      </c>
      <c r="E224" s="108"/>
      <c r="F224" s="108"/>
      <c r="G224" s="109" t="s">
        <v>1119</v>
      </c>
      <c r="H224" s="108"/>
      <c r="I224" s="184">
        <f t="shared" si="76"/>
        <v>3000</v>
      </c>
      <c r="J224" s="184">
        <f t="shared" si="75"/>
        <v>3000</v>
      </c>
      <c r="K224" s="184"/>
      <c r="L224" s="184"/>
      <c r="M224" s="184">
        <v>3000</v>
      </c>
      <c r="N224" s="184"/>
      <c r="O224" s="184"/>
      <c r="P224" s="108"/>
      <c r="Q224" s="123"/>
      <c r="R224" s="124"/>
      <c r="S224" s="124"/>
      <c r="T224" s="124"/>
      <c r="U224" s="124"/>
      <c r="V224" s="124"/>
      <c r="W224" s="124"/>
    </row>
    <row r="225" spans="1:23" s="161" customFormat="1" ht="30" customHeight="1">
      <c r="A225" s="110">
        <v>21</v>
      </c>
      <c r="B225" s="109" t="s">
        <v>1130</v>
      </c>
      <c r="C225" s="107" t="s">
        <v>1077</v>
      </c>
      <c r="D225" s="107" t="s">
        <v>1089</v>
      </c>
      <c r="E225" s="108"/>
      <c r="F225" s="108"/>
      <c r="G225" s="109" t="s">
        <v>1119</v>
      </c>
      <c r="H225" s="108"/>
      <c r="I225" s="184">
        <f t="shared" si="76"/>
        <v>4500</v>
      </c>
      <c r="J225" s="184">
        <f t="shared" si="75"/>
        <v>4500</v>
      </c>
      <c r="K225" s="184"/>
      <c r="L225" s="184"/>
      <c r="M225" s="184">
        <v>4500</v>
      </c>
      <c r="N225" s="184"/>
      <c r="O225" s="184"/>
      <c r="P225" s="108"/>
      <c r="Q225" s="123"/>
      <c r="R225" s="124"/>
      <c r="S225" s="124"/>
      <c r="T225" s="124"/>
      <c r="U225" s="124"/>
      <c r="V225" s="124"/>
      <c r="W225" s="124"/>
    </row>
    <row r="226" spans="1:23" s="161" customFormat="1" ht="30" customHeight="1">
      <c r="A226" s="110">
        <v>22</v>
      </c>
      <c r="B226" s="109" t="s">
        <v>1131</v>
      </c>
      <c r="C226" s="107" t="s">
        <v>1077</v>
      </c>
      <c r="D226" s="107" t="s">
        <v>701</v>
      </c>
      <c r="E226" s="108"/>
      <c r="F226" s="108"/>
      <c r="G226" s="109" t="s">
        <v>1132</v>
      </c>
      <c r="H226" s="108"/>
      <c r="I226" s="184">
        <f t="shared" si="76"/>
        <v>8000</v>
      </c>
      <c r="J226" s="184">
        <f t="shared" si="75"/>
        <v>8000</v>
      </c>
      <c r="K226" s="184"/>
      <c r="L226" s="184"/>
      <c r="M226" s="184">
        <v>8000</v>
      </c>
      <c r="N226" s="184"/>
      <c r="O226" s="184"/>
      <c r="P226" s="107"/>
      <c r="Q226" s="123"/>
      <c r="R226" s="124"/>
      <c r="S226" s="124"/>
      <c r="T226" s="124"/>
      <c r="U226" s="124"/>
      <c r="V226" s="124"/>
      <c r="W226" s="124"/>
    </row>
    <row r="227" spans="1:23" s="161" customFormat="1" ht="30" customHeight="1">
      <c r="A227" s="110">
        <v>23</v>
      </c>
      <c r="B227" s="109" t="s">
        <v>1133</v>
      </c>
      <c r="C227" s="107" t="s">
        <v>1077</v>
      </c>
      <c r="D227" s="107" t="s">
        <v>1092</v>
      </c>
      <c r="E227" s="108"/>
      <c r="F227" s="108"/>
      <c r="G227" s="109" t="s">
        <v>1134</v>
      </c>
      <c r="H227" s="108"/>
      <c r="I227" s="184">
        <f t="shared" si="76"/>
        <v>5000</v>
      </c>
      <c r="J227" s="184">
        <f t="shared" si="75"/>
        <v>5000</v>
      </c>
      <c r="K227" s="184"/>
      <c r="L227" s="184"/>
      <c r="M227" s="184">
        <v>5000</v>
      </c>
      <c r="N227" s="184"/>
      <c r="O227" s="184"/>
      <c r="P227" s="108"/>
      <c r="Q227" s="123"/>
      <c r="R227" s="124"/>
      <c r="S227" s="124"/>
      <c r="T227" s="124"/>
      <c r="U227" s="124"/>
      <c r="V227" s="124"/>
      <c r="W227" s="124"/>
    </row>
    <row r="228" spans="1:23" s="161" customFormat="1" ht="30" customHeight="1">
      <c r="A228" s="110">
        <v>24</v>
      </c>
      <c r="B228" s="109" t="s">
        <v>1135</v>
      </c>
      <c r="C228" s="107" t="s">
        <v>1077</v>
      </c>
      <c r="D228" s="107" t="s">
        <v>1092</v>
      </c>
      <c r="E228" s="108"/>
      <c r="F228" s="108"/>
      <c r="G228" s="109" t="s">
        <v>699</v>
      </c>
      <c r="H228" s="108"/>
      <c r="I228" s="184">
        <f t="shared" si="76"/>
        <v>12000</v>
      </c>
      <c r="J228" s="184">
        <f t="shared" si="75"/>
        <v>12000</v>
      </c>
      <c r="K228" s="184"/>
      <c r="L228" s="184"/>
      <c r="M228" s="184">
        <v>12000</v>
      </c>
      <c r="N228" s="184"/>
      <c r="O228" s="184"/>
      <c r="P228" s="108"/>
      <c r="Q228" s="123"/>
      <c r="R228" s="124"/>
      <c r="S228" s="124"/>
      <c r="T228" s="124"/>
      <c r="U228" s="124"/>
      <c r="V228" s="124"/>
      <c r="W228" s="124"/>
    </row>
    <row r="229" spans="1:23" s="161" customFormat="1" ht="30" customHeight="1">
      <c r="A229" s="110">
        <v>25</v>
      </c>
      <c r="B229" s="109" t="s">
        <v>1136</v>
      </c>
      <c r="C229" s="107" t="s">
        <v>1077</v>
      </c>
      <c r="D229" s="107" t="s">
        <v>1092</v>
      </c>
      <c r="E229" s="108"/>
      <c r="F229" s="108"/>
      <c r="G229" s="109" t="s">
        <v>1132</v>
      </c>
      <c r="H229" s="108"/>
      <c r="I229" s="184">
        <f t="shared" si="76"/>
        <v>8000</v>
      </c>
      <c r="J229" s="184">
        <f t="shared" si="75"/>
        <v>8000</v>
      </c>
      <c r="K229" s="184"/>
      <c r="L229" s="184"/>
      <c r="M229" s="184">
        <v>8000</v>
      </c>
      <c r="N229" s="184"/>
      <c r="O229" s="184"/>
      <c r="P229" s="108"/>
      <c r="Q229" s="123"/>
      <c r="R229" s="124"/>
      <c r="S229" s="124"/>
      <c r="T229" s="124"/>
      <c r="U229" s="124"/>
      <c r="V229" s="124"/>
      <c r="W229" s="124"/>
    </row>
    <row r="230" spans="1:23" s="161" customFormat="1" ht="30" customHeight="1">
      <c r="A230" s="110">
        <v>26</v>
      </c>
      <c r="B230" s="109" t="s">
        <v>1137</v>
      </c>
      <c r="C230" s="107" t="s">
        <v>1077</v>
      </c>
      <c r="D230" s="107" t="s">
        <v>1092</v>
      </c>
      <c r="E230" s="108"/>
      <c r="F230" s="108"/>
      <c r="G230" s="109" t="s">
        <v>1138</v>
      </c>
      <c r="H230" s="108"/>
      <c r="I230" s="184">
        <f t="shared" si="76"/>
        <v>10000</v>
      </c>
      <c r="J230" s="184">
        <f t="shared" si="75"/>
        <v>10000</v>
      </c>
      <c r="K230" s="184"/>
      <c r="L230" s="184"/>
      <c r="M230" s="184">
        <v>10000</v>
      </c>
      <c r="N230" s="184"/>
      <c r="O230" s="184"/>
      <c r="P230" s="108"/>
      <c r="Q230" s="123"/>
      <c r="R230" s="124"/>
      <c r="S230" s="124"/>
      <c r="T230" s="124"/>
      <c r="U230" s="124"/>
      <c r="V230" s="124"/>
      <c r="W230" s="124"/>
    </row>
    <row r="231" spans="1:23" s="161" customFormat="1" ht="30" customHeight="1">
      <c r="A231" s="110">
        <v>27</v>
      </c>
      <c r="B231" s="109" t="s">
        <v>1139</v>
      </c>
      <c r="C231" s="107" t="s">
        <v>1077</v>
      </c>
      <c r="D231" s="107" t="s">
        <v>1092</v>
      </c>
      <c r="E231" s="108"/>
      <c r="F231" s="108"/>
      <c r="G231" s="109" t="s">
        <v>1138</v>
      </c>
      <c r="H231" s="108"/>
      <c r="I231" s="184">
        <f t="shared" si="76"/>
        <v>10000</v>
      </c>
      <c r="J231" s="184">
        <f t="shared" si="75"/>
        <v>10000</v>
      </c>
      <c r="K231" s="184"/>
      <c r="L231" s="184"/>
      <c r="M231" s="184">
        <v>10000</v>
      </c>
      <c r="N231" s="184"/>
      <c r="O231" s="184"/>
      <c r="P231" s="108"/>
      <c r="Q231" s="123"/>
      <c r="R231" s="124"/>
      <c r="S231" s="124"/>
      <c r="T231" s="124"/>
      <c r="U231" s="124"/>
      <c r="V231" s="124"/>
      <c r="W231" s="124"/>
    </row>
    <row r="232" spans="1:23" s="161" customFormat="1" ht="30" customHeight="1">
      <c r="A232" s="110">
        <v>28</v>
      </c>
      <c r="B232" s="109" t="s">
        <v>1140</v>
      </c>
      <c r="C232" s="107" t="s">
        <v>1077</v>
      </c>
      <c r="D232" s="107" t="s">
        <v>1092</v>
      </c>
      <c r="E232" s="108"/>
      <c r="F232" s="108"/>
      <c r="G232" s="109" t="s">
        <v>1132</v>
      </c>
      <c r="H232" s="108"/>
      <c r="I232" s="184">
        <f t="shared" si="76"/>
        <v>8000</v>
      </c>
      <c r="J232" s="184">
        <f t="shared" si="75"/>
        <v>8000</v>
      </c>
      <c r="K232" s="184"/>
      <c r="L232" s="184"/>
      <c r="M232" s="184">
        <v>8000</v>
      </c>
      <c r="N232" s="184"/>
      <c r="O232" s="184"/>
      <c r="P232" s="108"/>
      <c r="Q232" s="123"/>
      <c r="R232" s="124"/>
      <c r="S232" s="124"/>
      <c r="T232" s="124"/>
      <c r="U232" s="124"/>
      <c r="V232" s="124"/>
      <c r="W232" s="124"/>
    </row>
    <row r="233" spans="1:23" s="161" customFormat="1" ht="30" customHeight="1">
      <c r="A233" s="110">
        <v>29</v>
      </c>
      <c r="B233" s="109" t="s">
        <v>1141</v>
      </c>
      <c r="C233" s="107" t="s">
        <v>1077</v>
      </c>
      <c r="D233" s="107" t="s">
        <v>702</v>
      </c>
      <c r="E233" s="108"/>
      <c r="F233" s="108"/>
      <c r="G233" s="109" t="s">
        <v>1142</v>
      </c>
      <c r="H233" s="108"/>
      <c r="I233" s="184">
        <f t="shared" si="76"/>
        <v>9000</v>
      </c>
      <c r="J233" s="184">
        <f t="shared" si="75"/>
        <v>9000</v>
      </c>
      <c r="K233" s="184"/>
      <c r="L233" s="184"/>
      <c r="M233" s="184">
        <f>5*1800</f>
        <v>9000</v>
      </c>
      <c r="N233" s="184"/>
      <c r="O233" s="184"/>
      <c r="P233" s="108"/>
      <c r="Q233" s="123"/>
      <c r="R233" s="124"/>
      <c r="S233" s="124"/>
      <c r="T233" s="124"/>
      <c r="U233" s="124"/>
      <c r="V233" s="124"/>
      <c r="W233" s="124"/>
    </row>
    <row r="234" spans="1:23" s="161" customFormat="1" ht="30" customHeight="1">
      <c r="A234" s="110">
        <v>30</v>
      </c>
      <c r="B234" s="109" t="s">
        <v>1143</v>
      </c>
      <c r="C234" s="107" t="s">
        <v>1077</v>
      </c>
      <c r="D234" s="107" t="s">
        <v>698</v>
      </c>
      <c r="E234" s="108"/>
      <c r="F234" s="108"/>
      <c r="G234" s="109" t="s">
        <v>1144</v>
      </c>
      <c r="H234" s="108"/>
      <c r="I234" s="184">
        <f t="shared" si="76"/>
        <v>12600</v>
      </c>
      <c r="J234" s="184">
        <f t="shared" si="75"/>
        <v>12600</v>
      </c>
      <c r="K234" s="184"/>
      <c r="L234" s="184"/>
      <c r="M234" s="184">
        <f>7*1800</f>
        <v>12600</v>
      </c>
      <c r="N234" s="184"/>
      <c r="O234" s="184"/>
      <c r="P234" s="108"/>
      <c r="Q234" s="123"/>
      <c r="R234" s="124"/>
      <c r="S234" s="124"/>
      <c r="T234" s="124"/>
      <c r="U234" s="124"/>
      <c r="V234" s="124"/>
      <c r="W234" s="124"/>
    </row>
    <row r="235" spans="1:23" s="161" customFormat="1" ht="30" customHeight="1">
      <c r="A235" s="110">
        <v>31</v>
      </c>
      <c r="B235" s="109" t="s">
        <v>1145</v>
      </c>
      <c r="C235" s="107" t="s">
        <v>1077</v>
      </c>
      <c r="D235" s="107" t="s">
        <v>696</v>
      </c>
      <c r="E235" s="108"/>
      <c r="F235" s="108"/>
      <c r="G235" s="109" t="s">
        <v>1146</v>
      </c>
      <c r="H235" s="108"/>
      <c r="I235" s="184">
        <f t="shared" si="76"/>
        <v>36000</v>
      </c>
      <c r="J235" s="184">
        <f t="shared" si="75"/>
        <v>36000</v>
      </c>
      <c r="K235" s="184"/>
      <c r="L235" s="184"/>
      <c r="M235" s="184">
        <v>36000</v>
      </c>
      <c r="N235" s="184"/>
      <c r="O235" s="184"/>
      <c r="P235" s="108"/>
      <c r="Q235" s="123"/>
      <c r="R235" s="124"/>
      <c r="S235" s="124"/>
      <c r="T235" s="124"/>
      <c r="U235" s="124"/>
      <c r="V235" s="124"/>
      <c r="W235" s="124"/>
    </row>
    <row r="236" spans="1:23" s="148" customFormat="1" ht="30" customHeight="1">
      <c r="A236" s="111" t="s">
        <v>240</v>
      </c>
      <c r="B236" s="104" t="s">
        <v>1147</v>
      </c>
      <c r="C236" s="105"/>
      <c r="D236" s="106"/>
      <c r="E236" s="106"/>
      <c r="F236" s="106"/>
      <c r="G236" s="104"/>
      <c r="H236" s="106"/>
      <c r="I236" s="266">
        <f t="shared" si="76"/>
        <v>2400</v>
      </c>
      <c r="J236" s="266">
        <f t="shared" si="75"/>
        <v>2400</v>
      </c>
      <c r="K236" s="266"/>
      <c r="L236" s="266"/>
      <c r="M236" s="266">
        <f>+SUM(M237:M239)</f>
        <v>2400</v>
      </c>
      <c r="N236" s="266"/>
      <c r="O236" s="266"/>
      <c r="P236" s="106"/>
      <c r="Q236" s="190"/>
      <c r="R236" s="119"/>
      <c r="S236" s="119"/>
      <c r="T236" s="119"/>
      <c r="U236" s="119"/>
      <c r="V236" s="119"/>
      <c r="W236" s="119"/>
    </row>
    <row r="237" spans="1:23" s="161" customFormat="1" ht="30" customHeight="1">
      <c r="A237" s="110">
        <v>1</v>
      </c>
      <c r="B237" s="109" t="s">
        <v>1148</v>
      </c>
      <c r="C237" s="107" t="s">
        <v>1077</v>
      </c>
      <c r="D237" s="107" t="s">
        <v>698</v>
      </c>
      <c r="E237" s="108"/>
      <c r="F237" s="108"/>
      <c r="G237" s="109"/>
      <c r="H237" s="108"/>
      <c r="I237" s="184">
        <f t="shared" si="76"/>
        <v>800</v>
      </c>
      <c r="J237" s="184">
        <f t="shared" si="75"/>
        <v>800</v>
      </c>
      <c r="K237" s="184"/>
      <c r="L237" s="184"/>
      <c r="M237" s="184">
        <v>800</v>
      </c>
      <c r="N237" s="184"/>
      <c r="O237" s="184"/>
      <c r="P237" s="108"/>
      <c r="Q237" s="123"/>
      <c r="R237" s="124"/>
      <c r="S237" s="124"/>
      <c r="T237" s="124"/>
      <c r="U237" s="124"/>
      <c r="V237" s="124"/>
      <c r="W237" s="124"/>
    </row>
    <row r="238" spans="1:23" s="161" customFormat="1" ht="30" customHeight="1">
      <c r="A238" s="110">
        <v>2</v>
      </c>
      <c r="B238" s="109" t="s">
        <v>1149</v>
      </c>
      <c r="C238" s="107" t="s">
        <v>1077</v>
      </c>
      <c r="D238" s="107" t="s">
        <v>1150</v>
      </c>
      <c r="E238" s="108"/>
      <c r="F238" s="108"/>
      <c r="G238" s="109"/>
      <c r="H238" s="108"/>
      <c r="I238" s="184">
        <f t="shared" si="76"/>
        <v>800</v>
      </c>
      <c r="J238" s="184">
        <f t="shared" si="75"/>
        <v>800</v>
      </c>
      <c r="K238" s="184"/>
      <c r="L238" s="184"/>
      <c r="M238" s="184">
        <v>800</v>
      </c>
      <c r="N238" s="184"/>
      <c r="O238" s="184"/>
      <c r="P238" s="108"/>
      <c r="Q238" s="123"/>
      <c r="R238" s="124"/>
      <c r="S238" s="124"/>
      <c r="T238" s="124"/>
      <c r="U238" s="124"/>
      <c r="V238" s="124"/>
      <c r="W238" s="124"/>
    </row>
    <row r="239" spans="1:23" s="161" customFormat="1" ht="30" customHeight="1">
      <c r="A239" s="110">
        <v>3</v>
      </c>
      <c r="B239" s="109" t="s">
        <v>1151</v>
      </c>
      <c r="C239" s="107" t="s">
        <v>1077</v>
      </c>
      <c r="D239" s="107" t="s">
        <v>1152</v>
      </c>
      <c r="E239" s="108"/>
      <c r="F239" s="108"/>
      <c r="G239" s="109"/>
      <c r="H239" s="108"/>
      <c r="I239" s="184">
        <f t="shared" si="76"/>
        <v>800</v>
      </c>
      <c r="J239" s="184">
        <f t="shared" si="75"/>
        <v>800</v>
      </c>
      <c r="K239" s="184"/>
      <c r="L239" s="184"/>
      <c r="M239" s="184">
        <v>800</v>
      </c>
      <c r="N239" s="184"/>
      <c r="O239" s="184"/>
      <c r="P239" s="108"/>
      <c r="Q239" s="123"/>
      <c r="R239" s="124"/>
      <c r="S239" s="124"/>
      <c r="T239" s="124"/>
      <c r="U239" s="124"/>
      <c r="V239" s="124"/>
      <c r="W239" s="124"/>
    </row>
    <row r="240" spans="1:23" s="148" customFormat="1" ht="30" customHeight="1">
      <c r="A240" s="111" t="s">
        <v>1153</v>
      </c>
      <c r="B240" s="104" t="s">
        <v>981</v>
      </c>
      <c r="C240" s="105"/>
      <c r="D240" s="106"/>
      <c r="E240" s="106"/>
      <c r="F240" s="106"/>
      <c r="G240" s="104"/>
      <c r="H240" s="106"/>
      <c r="I240" s="266">
        <f t="shared" si="76"/>
        <v>100000</v>
      </c>
      <c r="J240" s="266">
        <f t="shared" si="75"/>
        <v>100000</v>
      </c>
      <c r="K240" s="266"/>
      <c r="L240" s="266"/>
      <c r="M240" s="266">
        <f>+SUM(M241:M252)</f>
        <v>100000</v>
      </c>
      <c r="N240" s="266"/>
      <c r="O240" s="266"/>
      <c r="P240" s="106"/>
      <c r="Q240" s="190"/>
      <c r="R240" s="119"/>
      <c r="S240" s="119"/>
      <c r="T240" s="119"/>
      <c r="U240" s="119"/>
      <c r="V240" s="119"/>
      <c r="W240" s="119"/>
    </row>
    <row r="241" spans="1:23" s="161" customFormat="1" ht="30" customHeight="1">
      <c r="A241" s="110">
        <v>1</v>
      </c>
      <c r="B241" s="109" t="s">
        <v>1154</v>
      </c>
      <c r="C241" s="107" t="s">
        <v>1077</v>
      </c>
      <c r="D241" s="107" t="s">
        <v>696</v>
      </c>
      <c r="E241" s="108"/>
      <c r="F241" s="108"/>
      <c r="G241" s="109" t="s">
        <v>1155</v>
      </c>
      <c r="H241" s="108"/>
      <c r="I241" s="184">
        <f t="shared" si="76"/>
        <v>10000</v>
      </c>
      <c r="J241" s="184">
        <f t="shared" si="75"/>
        <v>10000</v>
      </c>
      <c r="K241" s="184"/>
      <c r="L241" s="184"/>
      <c r="M241" s="184">
        <v>10000</v>
      </c>
      <c r="N241" s="184"/>
      <c r="O241" s="184"/>
      <c r="P241" s="108"/>
      <c r="Q241" s="123"/>
      <c r="R241" s="124"/>
      <c r="S241" s="124"/>
      <c r="T241" s="124"/>
      <c r="U241" s="124"/>
      <c r="V241" s="124"/>
      <c r="W241" s="124"/>
    </row>
    <row r="242" spans="1:23" s="161" customFormat="1" ht="30" customHeight="1">
      <c r="A242" s="110">
        <v>2</v>
      </c>
      <c r="B242" s="109" t="s">
        <v>1156</v>
      </c>
      <c r="C242" s="107" t="s">
        <v>1077</v>
      </c>
      <c r="D242" s="107" t="s">
        <v>700</v>
      </c>
      <c r="E242" s="108"/>
      <c r="F242" s="108"/>
      <c r="G242" s="109" t="s">
        <v>1157</v>
      </c>
      <c r="H242" s="108"/>
      <c r="I242" s="184">
        <f t="shared" si="76"/>
        <v>8000</v>
      </c>
      <c r="J242" s="184">
        <f t="shared" si="75"/>
        <v>8000</v>
      </c>
      <c r="K242" s="184"/>
      <c r="L242" s="184"/>
      <c r="M242" s="184">
        <v>8000</v>
      </c>
      <c r="N242" s="184"/>
      <c r="O242" s="184"/>
      <c r="P242" s="108"/>
      <c r="Q242" s="123"/>
      <c r="R242" s="124"/>
      <c r="S242" s="124"/>
      <c r="T242" s="124"/>
      <c r="U242" s="124"/>
      <c r="V242" s="124"/>
      <c r="W242" s="124"/>
    </row>
    <row r="243" spans="1:23" s="161" customFormat="1" ht="30" customHeight="1">
      <c r="A243" s="110">
        <v>3</v>
      </c>
      <c r="B243" s="109" t="s">
        <v>1158</v>
      </c>
      <c r="C243" s="107" t="s">
        <v>1077</v>
      </c>
      <c r="D243" s="107" t="s">
        <v>1159</v>
      </c>
      <c r="E243" s="108"/>
      <c r="F243" s="108"/>
      <c r="G243" s="109" t="s">
        <v>1160</v>
      </c>
      <c r="H243" s="108"/>
      <c r="I243" s="184">
        <f t="shared" si="76"/>
        <v>7000</v>
      </c>
      <c r="J243" s="184">
        <f t="shared" si="75"/>
        <v>7000</v>
      </c>
      <c r="K243" s="184"/>
      <c r="L243" s="184"/>
      <c r="M243" s="184">
        <v>7000</v>
      </c>
      <c r="N243" s="184"/>
      <c r="O243" s="184"/>
      <c r="P243" s="108"/>
      <c r="Q243" s="123"/>
      <c r="R243" s="124"/>
      <c r="S243" s="124"/>
      <c r="T243" s="124"/>
      <c r="U243" s="124"/>
      <c r="V243" s="124"/>
      <c r="W243" s="124"/>
    </row>
    <row r="244" spans="1:23" s="161" customFormat="1" ht="30" customHeight="1">
      <c r="A244" s="110">
        <v>4</v>
      </c>
      <c r="B244" s="109" t="s">
        <v>1161</v>
      </c>
      <c r="C244" s="107" t="s">
        <v>1077</v>
      </c>
      <c r="D244" s="107" t="s">
        <v>1084</v>
      </c>
      <c r="E244" s="108"/>
      <c r="F244" s="108"/>
      <c r="G244" s="109" t="s">
        <v>1162</v>
      </c>
      <c r="H244" s="108"/>
      <c r="I244" s="184">
        <f t="shared" si="76"/>
        <v>8000</v>
      </c>
      <c r="J244" s="184">
        <f t="shared" si="75"/>
        <v>8000</v>
      </c>
      <c r="K244" s="184"/>
      <c r="L244" s="184"/>
      <c r="M244" s="184">
        <v>8000</v>
      </c>
      <c r="N244" s="184"/>
      <c r="O244" s="184"/>
      <c r="P244" s="108"/>
      <c r="Q244" s="123"/>
      <c r="R244" s="124"/>
      <c r="S244" s="124"/>
      <c r="T244" s="124"/>
      <c r="U244" s="124"/>
      <c r="V244" s="124"/>
      <c r="W244" s="124"/>
    </row>
    <row r="245" spans="1:23" s="161" customFormat="1" ht="30" customHeight="1">
      <c r="A245" s="110">
        <v>5</v>
      </c>
      <c r="B245" s="109" t="s">
        <v>1163</v>
      </c>
      <c r="C245" s="107" t="s">
        <v>1077</v>
      </c>
      <c r="D245" s="107" t="s">
        <v>702</v>
      </c>
      <c r="E245" s="108"/>
      <c r="F245" s="108"/>
      <c r="G245" s="109" t="s">
        <v>1164</v>
      </c>
      <c r="H245" s="108"/>
      <c r="I245" s="184">
        <f t="shared" si="76"/>
        <v>7000</v>
      </c>
      <c r="J245" s="184">
        <f t="shared" si="75"/>
        <v>7000</v>
      </c>
      <c r="K245" s="184"/>
      <c r="L245" s="184"/>
      <c r="M245" s="184">
        <v>7000</v>
      </c>
      <c r="N245" s="184"/>
      <c r="O245" s="184"/>
      <c r="P245" s="108"/>
      <c r="Q245" s="123"/>
      <c r="R245" s="124"/>
      <c r="S245" s="124"/>
      <c r="T245" s="124"/>
      <c r="U245" s="124"/>
      <c r="V245" s="124"/>
      <c r="W245" s="124"/>
    </row>
    <row r="246" spans="1:23" s="161" customFormat="1" ht="30" customHeight="1">
      <c r="A246" s="110">
        <v>6</v>
      </c>
      <c r="B246" s="109" t="s">
        <v>1165</v>
      </c>
      <c r="C246" s="107" t="s">
        <v>1077</v>
      </c>
      <c r="D246" s="107" t="s">
        <v>698</v>
      </c>
      <c r="E246" s="108"/>
      <c r="F246" s="108"/>
      <c r="G246" s="109" t="s">
        <v>1166</v>
      </c>
      <c r="H246" s="108"/>
      <c r="I246" s="184">
        <f t="shared" si="76"/>
        <v>10000</v>
      </c>
      <c r="J246" s="184">
        <f t="shared" si="75"/>
        <v>10000</v>
      </c>
      <c r="K246" s="184"/>
      <c r="L246" s="184"/>
      <c r="M246" s="184">
        <v>10000</v>
      </c>
      <c r="N246" s="184"/>
      <c r="O246" s="184"/>
      <c r="P246" s="108"/>
      <c r="Q246" s="123"/>
      <c r="R246" s="124"/>
      <c r="S246" s="124"/>
      <c r="T246" s="124"/>
      <c r="U246" s="124"/>
      <c r="V246" s="124"/>
      <c r="W246" s="124"/>
    </row>
    <row r="247" spans="1:23" s="161" customFormat="1" ht="30" customHeight="1">
      <c r="A247" s="110">
        <v>7</v>
      </c>
      <c r="B247" s="109" t="s">
        <v>1167</v>
      </c>
      <c r="C247" s="107" t="s">
        <v>1077</v>
      </c>
      <c r="D247" s="107" t="s">
        <v>1125</v>
      </c>
      <c r="E247" s="108"/>
      <c r="F247" s="108"/>
      <c r="G247" s="109" t="s">
        <v>1168</v>
      </c>
      <c r="H247" s="108"/>
      <c r="I247" s="184">
        <f t="shared" si="76"/>
        <v>8000</v>
      </c>
      <c r="J247" s="184">
        <f t="shared" si="75"/>
        <v>8000</v>
      </c>
      <c r="K247" s="184"/>
      <c r="L247" s="184"/>
      <c r="M247" s="184">
        <v>8000</v>
      </c>
      <c r="N247" s="184"/>
      <c r="O247" s="184"/>
      <c r="P247" s="108"/>
      <c r="Q247" s="123"/>
      <c r="R247" s="124"/>
      <c r="S247" s="124"/>
      <c r="T247" s="124"/>
      <c r="U247" s="124"/>
      <c r="V247" s="124"/>
      <c r="W247" s="124"/>
    </row>
    <row r="248" spans="1:23" s="161" customFormat="1" ht="30" customHeight="1">
      <c r="A248" s="110">
        <v>8</v>
      </c>
      <c r="B248" s="109" t="s">
        <v>1169</v>
      </c>
      <c r="C248" s="107" t="s">
        <v>1077</v>
      </c>
      <c r="D248" s="108"/>
      <c r="E248" s="108"/>
      <c r="F248" s="108"/>
      <c r="G248" s="109" t="s">
        <v>1170</v>
      </c>
      <c r="H248" s="108"/>
      <c r="I248" s="184">
        <f t="shared" si="76"/>
        <v>10000</v>
      </c>
      <c r="J248" s="184">
        <f t="shared" si="75"/>
        <v>10000</v>
      </c>
      <c r="K248" s="184"/>
      <c r="L248" s="184"/>
      <c r="M248" s="184">
        <v>10000</v>
      </c>
      <c r="N248" s="184"/>
      <c r="O248" s="184"/>
      <c r="P248" s="108"/>
      <c r="Q248" s="123"/>
      <c r="R248" s="124"/>
      <c r="S248" s="124"/>
      <c r="T248" s="124"/>
      <c r="U248" s="124"/>
      <c r="V248" s="124"/>
      <c r="W248" s="124"/>
    </row>
    <row r="249" spans="1:23" s="161" customFormat="1" ht="30" customHeight="1">
      <c r="A249" s="110">
        <v>9</v>
      </c>
      <c r="B249" s="109" t="s">
        <v>1171</v>
      </c>
      <c r="C249" s="107" t="s">
        <v>1077</v>
      </c>
      <c r="D249" s="107" t="s">
        <v>1081</v>
      </c>
      <c r="E249" s="108"/>
      <c r="F249" s="108"/>
      <c r="G249" s="109" t="s">
        <v>1172</v>
      </c>
      <c r="H249" s="108"/>
      <c r="I249" s="184">
        <f t="shared" si="76"/>
        <v>10000</v>
      </c>
      <c r="J249" s="184">
        <f t="shared" si="75"/>
        <v>10000</v>
      </c>
      <c r="K249" s="184"/>
      <c r="L249" s="184"/>
      <c r="M249" s="184">
        <v>10000</v>
      </c>
      <c r="N249" s="184"/>
      <c r="O249" s="184"/>
      <c r="P249" s="108"/>
      <c r="Q249" s="123"/>
      <c r="R249" s="124"/>
      <c r="S249" s="124"/>
      <c r="T249" s="124"/>
      <c r="U249" s="124"/>
      <c r="V249" s="124"/>
      <c r="W249" s="124"/>
    </row>
    <row r="250" spans="1:23" s="161" customFormat="1" ht="30" customHeight="1">
      <c r="A250" s="110">
        <v>10</v>
      </c>
      <c r="B250" s="109" t="s">
        <v>1173</v>
      </c>
      <c r="C250" s="107" t="s">
        <v>1077</v>
      </c>
      <c r="D250" s="107" t="s">
        <v>700</v>
      </c>
      <c r="E250" s="108"/>
      <c r="F250" s="108"/>
      <c r="G250" s="109" t="s">
        <v>1174</v>
      </c>
      <c r="H250" s="108"/>
      <c r="I250" s="184">
        <f t="shared" si="76"/>
        <v>6000</v>
      </c>
      <c r="J250" s="184">
        <f t="shared" si="75"/>
        <v>6000</v>
      </c>
      <c r="K250" s="184"/>
      <c r="L250" s="184"/>
      <c r="M250" s="184">
        <v>6000</v>
      </c>
      <c r="N250" s="184"/>
      <c r="O250" s="184"/>
      <c r="P250" s="108"/>
      <c r="Q250" s="123"/>
      <c r="R250" s="124"/>
      <c r="S250" s="124"/>
      <c r="T250" s="124"/>
      <c r="U250" s="124"/>
      <c r="V250" s="124"/>
      <c r="W250" s="124"/>
    </row>
    <row r="251" spans="1:23" s="161" customFormat="1" ht="30" customHeight="1">
      <c r="A251" s="110">
        <v>11</v>
      </c>
      <c r="B251" s="109" t="s">
        <v>1175</v>
      </c>
      <c r="C251" s="107" t="s">
        <v>1077</v>
      </c>
      <c r="D251" s="107" t="s">
        <v>1092</v>
      </c>
      <c r="E251" s="108"/>
      <c r="F251" s="108"/>
      <c r="G251" s="109" t="s">
        <v>1176</v>
      </c>
      <c r="H251" s="108"/>
      <c r="I251" s="184">
        <f t="shared" si="76"/>
        <v>10000</v>
      </c>
      <c r="J251" s="184">
        <f t="shared" si="75"/>
        <v>10000</v>
      </c>
      <c r="K251" s="184"/>
      <c r="L251" s="184"/>
      <c r="M251" s="184">
        <v>10000</v>
      </c>
      <c r="N251" s="184"/>
      <c r="O251" s="184"/>
      <c r="P251" s="108"/>
      <c r="Q251" s="123"/>
      <c r="R251" s="124"/>
      <c r="S251" s="124"/>
      <c r="T251" s="124"/>
      <c r="U251" s="124"/>
      <c r="V251" s="124"/>
      <c r="W251" s="124"/>
    </row>
    <row r="252" spans="1:23" s="161" customFormat="1" ht="30" customHeight="1">
      <c r="A252" s="110">
        <v>12</v>
      </c>
      <c r="B252" s="109" t="s">
        <v>1177</v>
      </c>
      <c r="C252" s="107" t="s">
        <v>1077</v>
      </c>
      <c r="D252" s="107" t="s">
        <v>1159</v>
      </c>
      <c r="E252" s="108"/>
      <c r="F252" s="108"/>
      <c r="G252" s="109" t="s">
        <v>1178</v>
      </c>
      <c r="H252" s="108"/>
      <c r="I252" s="184">
        <f t="shared" si="76"/>
        <v>6000</v>
      </c>
      <c r="J252" s="184">
        <f t="shared" si="75"/>
        <v>6000</v>
      </c>
      <c r="K252" s="184"/>
      <c r="L252" s="184"/>
      <c r="M252" s="184">
        <v>6000</v>
      </c>
      <c r="N252" s="184"/>
      <c r="O252" s="184"/>
      <c r="P252" s="108"/>
      <c r="Q252" s="123"/>
      <c r="R252" s="124"/>
      <c r="S252" s="124"/>
      <c r="T252" s="124"/>
      <c r="U252" s="124"/>
      <c r="V252" s="124"/>
      <c r="W252" s="124"/>
    </row>
    <row r="253" spans="1:23" s="148" customFormat="1" ht="30" customHeight="1">
      <c r="A253" s="111" t="s">
        <v>1179</v>
      </c>
      <c r="B253" s="104" t="s">
        <v>1180</v>
      </c>
      <c r="C253" s="105"/>
      <c r="D253" s="106"/>
      <c r="E253" s="106"/>
      <c r="F253" s="106"/>
      <c r="G253" s="104"/>
      <c r="H253" s="106"/>
      <c r="I253" s="266">
        <f t="shared" si="76"/>
        <v>10000</v>
      </c>
      <c r="J253" s="266">
        <f t="shared" si="75"/>
        <v>10000</v>
      </c>
      <c r="K253" s="266"/>
      <c r="L253" s="266"/>
      <c r="M253" s="266">
        <f>+SUM(M254:M256)</f>
        <v>10000</v>
      </c>
      <c r="N253" s="266"/>
      <c r="O253" s="266"/>
      <c r="P253" s="106"/>
      <c r="Q253" s="190"/>
      <c r="R253" s="119"/>
      <c r="S253" s="119"/>
      <c r="T253" s="119"/>
      <c r="U253" s="119"/>
      <c r="V253" s="119"/>
      <c r="W253" s="119"/>
    </row>
    <row r="254" spans="1:23" s="161" customFormat="1" ht="30" customHeight="1">
      <c r="A254" s="110">
        <v>1</v>
      </c>
      <c r="B254" s="109" t="s">
        <v>1181</v>
      </c>
      <c r="C254" s="107" t="s">
        <v>1077</v>
      </c>
      <c r="D254" s="107" t="s">
        <v>702</v>
      </c>
      <c r="E254" s="108"/>
      <c r="F254" s="108"/>
      <c r="G254" s="109"/>
      <c r="H254" s="108"/>
      <c r="I254" s="184">
        <f t="shared" si="76"/>
        <v>5000</v>
      </c>
      <c r="J254" s="184">
        <f t="shared" si="75"/>
        <v>5000</v>
      </c>
      <c r="K254" s="184"/>
      <c r="L254" s="184"/>
      <c r="M254" s="184">
        <v>5000</v>
      </c>
      <c r="N254" s="184"/>
      <c r="O254" s="184"/>
      <c r="P254" s="108"/>
      <c r="Q254" s="123"/>
      <c r="R254" s="124"/>
      <c r="S254" s="124"/>
      <c r="T254" s="124"/>
      <c r="U254" s="124"/>
      <c r="V254" s="124"/>
      <c r="W254" s="124"/>
    </row>
    <row r="255" spans="1:23" s="161" customFormat="1" ht="30" customHeight="1">
      <c r="A255" s="110">
        <v>2</v>
      </c>
      <c r="B255" s="109" t="s">
        <v>1182</v>
      </c>
      <c r="C255" s="107" t="s">
        <v>1077</v>
      </c>
      <c r="D255" s="107" t="s">
        <v>696</v>
      </c>
      <c r="E255" s="108"/>
      <c r="F255" s="108"/>
      <c r="G255" s="109"/>
      <c r="H255" s="108"/>
      <c r="I255" s="184">
        <f t="shared" si="76"/>
        <v>4000</v>
      </c>
      <c r="J255" s="184">
        <f t="shared" si="75"/>
        <v>4000</v>
      </c>
      <c r="K255" s="184"/>
      <c r="L255" s="184"/>
      <c r="M255" s="184">
        <v>4000</v>
      </c>
      <c r="N255" s="184"/>
      <c r="O255" s="184"/>
      <c r="P255" s="108"/>
      <c r="Q255" s="123"/>
      <c r="R255" s="124"/>
      <c r="S255" s="124"/>
      <c r="T255" s="124"/>
      <c r="U255" s="124"/>
      <c r="V255" s="124"/>
      <c r="W255" s="124"/>
    </row>
    <row r="256" spans="1:23" s="161" customFormat="1" ht="30" customHeight="1">
      <c r="A256" s="110">
        <v>3</v>
      </c>
      <c r="B256" s="109" t="s">
        <v>1183</v>
      </c>
      <c r="C256" s="107" t="s">
        <v>1077</v>
      </c>
      <c r="D256" s="107" t="s">
        <v>1184</v>
      </c>
      <c r="E256" s="108"/>
      <c r="F256" s="108"/>
      <c r="G256" s="109"/>
      <c r="H256" s="108"/>
      <c r="I256" s="184">
        <f t="shared" si="76"/>
        <v>1000</v>
      </c>
      <c r="J256" s="184">
        <f t="shared" si="75"/>
        <v>1000</v>
      </c>
      <c r="K256" s="184"/>
      <c r="L256" s="184"/>
      <c r="M256" s="184">
        <v>1000</v>
      </c>
      <c r="N256" s="184"/>
      <c r="O256" s="184"/>
      <c r="P256" s="108"/>
      <c r="Q256" s="123"/>
      <c r="R256" s="124"/>
      <c r="S256" s="124"/>
      <c r="T256" s="124"/>
      <c r="U256" s="124"/>
      <c r="V256" s="124"/>
      <c r="W256" s="124"/>
    </row>
    <row r="257" spans="1:23" s="161" customFormat="1" ht="30" customHeight="1">
      <c r="A257" s="110" t="s">
        <v>61</v>
      </c>
      <c r="B257" s="104" t="s">
        <v>80</v>
      </c>
      <c r="C257" s="105"/>
      <c r="D257" s="106"/>
      <c r="E257" s="106"/>
      <c r="F257" s="106"/>
      <c r="G257" s="104"/>
      <c r="H257" s="106"/>
      <c r="I257" s="184">
        <f t="shared" si="76"/>
        <v>0</v>
      </c>
      <c r="J257" s="266">
        <f t="shared" ref="J257:J258" si="77">+I257</f>
        <v>0</v>
      </c>
      <c r="K257" s="266"/>
      <c r="L257" s="266"/>
      <c r="M257" s="266"/>
      <c r="N257" s="266"/>
      <c r="O257" s="266"/>
      <c r="P257" s="106"/>
      <c r="Q257" s="123"/>
      <c r="R257" s="124"/>
      <c r="S257" s="124"/>
      <c r="T257" s="124"/>
      <c r="U257" s="124"/>
      <c r="V257" s="124"/>
      <c r="W257" s="124"/>
    </row>
    <row r="258" spans="1:23" s="161" customFormat="1" ht="30" customHeight="1">
      <c r="A258" s="110">
        <v>3</v>
      </c>
      <c r="B258" s="104" t="s">
        <v>81</v>
      </c>
      <c r="C258" s="107"/>
      <c r="D258" s="108"/>
      <c r="E258" s="108"/>
      <c r="F258" s="108"/>
      <c r="G258" s="109"/>
      <c r="H258" s="108"/>
      <c r="I258" s="184">
        <f t="shared" ref="I258" si="78">+M258</f>
        <v>0</v>
      </c>
      <c r="J258" s="266">
        <f t="shared" si="77"/>
        <v>0</v>
      </c>
      <c r="K258" s="184"/>
      <c r="L258" s="184"/>
      <c r="M258" s="184"/>
      <c r="N258" s="184"/>
      <c r="O258" s="184"/>
      <c r="P258" s="108"/>
      <c r="Q258" s="123"/>
      <c r="R258" s="124"/>
      <c r="S258" s="124"/>
      <c r="T258" s="124"/>
      <c r="U258" s="124"/>
      <c r="V258" s="124"/>
      <c r="W258" s="124"/>
    </row>
    <row r="259" spans="1:23" s="148" customFormat="1" ht="35.1" customHeight="1">
      <c r="A259" s="142" t="s">
        <v>87</v>
      </c>
      <c r="B259" s="131" t="s">
        <v>181</v>
      </c>
      <c r="C259" s="143"/>
      <c r="D259" s="144"/>
      <c r="E259" s="144"/>
      <c r="F259" s="144"/>
      <c r="G259" s="144"/>
      <c r="H259" s="144"/>
      <c r="I259" s="188">
        <f t="shared" ref="I259:O259" si="79">+I260+I261+I297</f>
        <v>290000</v>
      </c>
      <c r="J259" s="188">
        <f t="shared" si="79"/>
        <v>290000</v>
      </c>
      <c r="K259" s="188">
        <f t="shared" si="79"/>
        <v>0</v>
      </c>
      <c r="L259" s="188">
        <f t="shared" si="79"/>
        <v>0</v>
      </c>
      <c r="M259" s="188">
        <f t="shared" si="79"/>
        <v>290000</v>
      </c>
      <c r="N259" s="188">
        <f t="shared" si="79"/>
        <v>0</v>
      </c>
      <c r="O259" s="188">
        <f t="shared" si="79"/>
        <v>0</v>
      </c>
      <c r="P259" s="191">
        <v>289682</v>
      </c>
      <c r="Q259" s="147"/>
    </row>
    <row r="260" spans="1:23" s="148" customFormat="1" ht="31.5">
      <c r="A260" s="142">
        <v>1</v>
      </c>
      <c r="B260" s="131" t="s">
        <v>77</v>
      </c>
      <c r="C260" s="150"/>
      <c r="D260" s="142"/>
      <c r="E260" s="144"/>
      <c r="F260" s="144"/>
      <c r="G260" s="142"/>
      <c r="H260" s="144"/>
      <c r="I260" s="188"/>
      <c r="J260" s="188"/>
      <c r="K260" s="188"/>
      <c r="L260" s="188"/>
      <c r="M260" s="188"/>
      <c r="N260" s="188"/>
      <c r="O260" s="188"/>
      <c r="P260" s="144"/>
      <c r="Q260" s="147"/>
    </row>
    <row r="261" spans="1:23" s="148" customFormat="1" ht="31.5">
      <c r="A261" s="142">
        <v>2</v>
      </c>
      <c r="B261" s="131" t="s">
        <v>78</v>
      </c>
      <c r="C261" s="150"/>
      <c r="D261" s="142"/>
      <c r="E261" s="144"/>
      <c r="F261" s="144"/>
      <c r="G261" s="142"/>
      <c r="H261" s="144"/>
      <c r="I261" s="188">
        <f>I262</f>
        <v>290000</v>
      </c>
      <c r="J261" s="188">
        <f t="shared" ref="J261:O261" si="80">J262</f>
        <v>290000</v>
      </c>
      <c r="K261" s="188">
        <f t="shared" si="80"/>
        <v>0</v>
      </c>
      <c r="L261" s="188">
        <f t="shared" si="80"/>
        <v>0</v>
      </c>
      <c r="M261" s="188">
        <f t="shared" si="80"/>
        <v>290000</v>
      </c>
      <c r="N261" s="188">
        <f t="shared" si="80"/>
        <v>0</v>
      </c>
      <c r="O261" s="188">
        <f t="shared" si="80"/>
        <v>0</v>
      </c>
      <c r="P261" s="144"/>
      <c r="Q261" s="147"/>
    </row>
    <row r="262" spans="1:23" s="148" customFormat="1" ht="31.5">
      <c r="A262" s="142" t="s">
        <v>1185</v>
      </c>
      <c r="B262" s="131" t="s">
        <v>79</v>
      </c>
      <c r="C262" s="150"/>
      <c r="D262" s="142"/>
      <c r="E262" s="144"/>
      <c r="F262" s="144"/>
      <c r="G262" s="142"/>
      <c r="H262" s="144"/>
      <c r="I262" s="188">
        <f t="shared" ref="I262:O262" si="81">I263+I270+I273</f>
        <v>290000</v>
      </c>
      <c r="J262" s="188">
        <f t="shared" si="81"/>
        <v>290000</v>
      </c>
      <c r="K262" s="188">
        <f t="shared" si="81"/>
        <v>0</v>
      </c>
      <c r="L262" s="188">
        <f t="shared" si="81"/>
        <v>0</v>
      </c>
      <c r="M262" s="188">
        <f t="shared" si="81"/>
        <v>290000</v>
      </c>
      <c r="N262" s="188">
        <f t="shared" si="81"/>
        <v>0</v>
      </c>
      <c r="O262" s="188">
        <f t="shared" si="81"/>
        <v>0</v>
      </c>
      <c r="P262" s="144"/>
      <c r="Q262" s="147"/>
    </row>
    <row r="263" spans="1:23" s="161" customFormat="1" ht="47.25">
      <c r="A263" s="165" t="s">
        <v>60</v>
      </c>
      <c r="B263" s="149" t="s">
        <v>933</v>
      </c>
      <c r="C263" s="152"/>
      <c r="D263" s="157"/>
      <c r="E263" s="158"/>
      <c r="F263" s="158"/>
      <c r="G263" s="157"/>
      <c r="H263" s="158"/>
      <c r="I263" s="188">
        <f>I264+I267</f>
        <v>43000</v>
      </c>
      <c r="J263" s="188">
        <f t="shared" ref="J263:O263" si="82">J264+J267</f>
        <v>43000</v>
      </c>
      <c r="K263" s="188">
        <f t="shared" si="82"/>
        <v>0</v>
      </c>
      <c r="L263" s="188">
        <f t="shared" si="82"/>
        <v>0</v>
      </c>
      <c r="M263" s="188">
        <f t="shared" si="82"/>
        <v>43000</v>
      </c>
      <c r="N263" s="188">
        <f t="shared" si="82"/>
        <v>0</v>
      </c>
      <c r="O263" s="188">
        <f t="shared" si="82"/>
        <v>0</v>
      </c>
      <c r="P263" s="158"/>
      <c r="Q263" s="160"/>
    </row>
    <row r="264" spans="1:23" s="161" customFormat="1">
      <c r="A264" s="165" t="s">
        <v>1186</v>
      </c>
      <c r="B264" s="149" t="s">
        <v>934</v>
      </c>
      <c r="C264" s="152"/>
      <c r="D264" s="157"/>
      <c r="E264" s="158"/>
      <c r="F264" s="158"/>
      <c r="G264" s="157"/>
      <c r="H264" s="158"/>
      <c r="I264" s="188">
        <f>I265+I266</f>
        <v>25000</v>
      </c>
      <c r="J264" s="188">
        <f t="shared" ref="J264:O264" si="83">J265+J266</f>
        <v>25000</v>
      </c>
      <c r="K264" s="188">
        <f t="shared" si="83"/>
        <v>0</v>
      </c>
      <c r="L264" s="188">
        <f t="shared" si="83"/>
        <v>0</v>
      </c>
      <c r="M264" s="188">
        <f t="shared" si="83"/>
        <v>25000</v>
      </c>
      <c r="N264" s="188">
        <f t="shared" si="83"/>
        <v>0</v>
      </c>
      <c r="O264" s="188">
        <f t="shared" si="83"/>
        <v>0</v>
      </c>
      <c r="P264" s="158"/>
      <c r="Q264" s="160"/>
    </row>
    <row r="265" spans="1:23" s="161" customFormat="1">
      <c r="A265" s="168" t="s">
        <v>92</v>
      </c>
      <c r="B265" s="134" t="s">
        <v>935</v>
      </c>
      <c r="C265" s="152"/>
      <c r="D265" s="157"/>
      <c r="E265" s="158"/>
      <c r="F265" s="158"/>
      <c r="G265" s="157"/>
      <c r="H265" s="158"/>
      <c r="I265" s="269">
        <v>10000</v>
      </c>
      <c r="J265" s="139">
        <f>I265</f>
        <v>10000</v>
      </c>
      <c r="K265" s="139"/>
      <c r="L265" s="139"/>
      <c r="M265" s="139">
        <f>I265</f>
        <v>10000</v>
      </c>
      <c r="N265" s="139"/>
      <c r="O265" s="139"/>
      <c r="P265" s="158"/>
      <c r="Q265" s="160"/>
    </row>
    <row r="266" spans="1:23" s="161" customFormat="1">
      <c r="A266" s="168" t="s">
        <v>228</v>
      </c>
      <c r="B266" s="134" t="s">
        <v>936</v>
      </c>
      <c r="C266" s="152"/>
      <c r="D266" s="157"/>
      <c r="E266" s="158"/>
      <c r="F266" s="158"/>
      <c r="G266" s="157"/>
      <c r="H266" s="158"/>
      <c r="I266" s="269">
        <v>15000</v>
      </c>
      <c r="J266" s="139">
        <f>I266</f>
        <v>15000</v>
      </c>
      <c r="K266" s="139"/>
      <c r="L266" s="139"/>
      <c r="M266" s="139">
        <f>I266</f>
        <v>15000</v>
      </c>
      <c r="N266" s="139"/>
      <c r="O266" s="139"/>
      <c r="P266" s="158"/>
      <c r="Q266" s="160"/>
    </row>
    <row r="267" spans="1:23" s="148" customFormat="1">
      <c r="A267" s="165" t="s">
        <v>1187</v>
      </c>
      <c r="B267" s="149" t="s">
        <v>1188</v>
      </c>
      <c r="C267" s="150"/>
      <c r="D267" s="142"/>
      <c r="E267" s="144"/>
      <c r="F267" s="144"/>
      <c r="G267" s="142"/>
      <c r="H267" s="144"/>
      <c r="I267" s="188">
        <f t="shared" ref="I267:O267" si="84">SUM(I268:I269)</f>
        <v>18000</v>
      </c>
      <c r="J267" s="188">
        <f t="shared" si="84"/>
        <v>18000</v>
      </c>
      <c r="K267" s="188">
        <f t="shared" si="84"/>
        <v>0</v>
      </c>
      <c r="L267" s="188">
        <f t="shared" si="84"/>
        <v>0</v>
      </c>
      <c r="M267" s="188">
        <f t="shared" si="84"/>
        <v>18000</v>
      </c>
      <c r="N267" s="188">
        <f t="shared" si="84"/>
        <v>0</v>
      </c>
      <c r="O267" s="188">
        <f t="shared" si="84"/>
        <v>0</v>
      </c>
      <c r="P267" s="144"/>
      <c r="Q267" s="147"/>
    </row>
    <row r="268" spans="1:23" s="161" customFormat="1" ht="173.25">
      <c r="A268" s="168" t="s">
        <v>92</v>
      </c>
      <c r="B268" s="192" t="s">
        <v>1189</v>
      </c>
      <c r="C268" s="152" t="s">
        <v>25</v>
      </c>
      <c r="D268" s="152" t="s">
        <v>1190</v>
      </c>
      <c r="E268" s="158">
        <v>2026</v>
      </c>
      <c r="F268" s="158">
        <v>2030</v>
      </c>
      <c r="G268" s="193" t="s">
        <v>1191</v>
      </c>
      <c r="H268" s="158"/>
      <c r="I268" s="139">
        <v>9000</v>
      </c>
      <c r="J268" s="139">
        <f t="shared" ref="J268:J297" si="85">I268</f>
        <v>9000</v>
      </c>
      <c r="K268" s="139"/>
      <c r="L268" s="139"/>
      <c r="M268" s="139">
        <f t="shared" ref="M268:M297" si="86">I268</f>
        <v>9000</v>
      </c>
      <c r="N268" s="139"/>
      <c r="O268" s="139"/>
      <c r="P268" s="158"/>
      <c r="Q268" s="160"/>
    </row>
    <row r="269" spans="1:23" s="161" customFormat="1" ht="189">
      <c r="A269" s="168" t="s">
        <v>228</v>
      </c>
      <c r="B269" s="192" t="s">
        <v>1192</v>
      </c>
      <c r="C269" s="152" t="s">
        <v>25</v>
      </c>
      <c r="D269" s="152" t="s">
        <v>660</v>
      </c>
      <c r="E269" s="158">
        <v>2026</v>
      </c>
      <c r="F269" s="158">
        <v>2030</v>
      </c>
      <c r="G269" s="193" t="s">
        <v>1193</v>
      </c>
      <c r="H269" s="158"/>
      <c r="I269" s="139">
        <v>9000</v>
      </c>
      <c r="J269" s="139">
        <f t="shared" si="85"/>
        <v>9000</v>
      </c>
      <c r="K269" s="139"/>
      <c r="L269" s="139"/>
      <c r="M269" s="139">
        <f t="shared" si="86"/>
        <v>9000</v>
      </c>
      <c r="N269" s="139"/>
      <c r="O269" s="139"/>
      <c r="P269" s="158"/>
      <c r="Q269" s="160"/>
    </row>
    <row r="270" spans="1:23" s="161" customFormat="1" ht="31.5">
      <c r="A270" s="165" t="s">
        <v>61</v>
      </c>
      <c r="B270" s="131" t="s">
        <v>1194</v>
      </c>
      <c r="C270" s="152"/>
      <c r="D270" s="157"/>
      <c r="E270" s="158"/>
      <c r="F270" s="158"/>
      <c r="G270" s="157"/>
      <c r="H270" s="158"/>
      <c r="I270" s="188">
        <f t="shared" ref="I270:O270" si="87">SUM(I271:I272)</f>
        <v>60000</v>
      </c>
      <c r="J270" s="188">
        <f t="shared" si="87"/>
        <v>60000</v>
      </c>
      <c r="K270" s="188">
        <f t="shared" si="87"/>
        <v>0</v>
      </c>
      <c r="L270" s="188">
        <f t="shared" si="87"/>
        <v>0</v>
      </c>
      <c r="M270" s="188">
        <f t="shared" si="87"/>
        <v>60000</v>
      </c>
      <c r="N270" s="188">
        <f t="shared" si="87"/>
        <v>0</v>
      </c>
      <c r="O270" s="188">
        <f t="shared" si="87"/>
        <v>0</v>
      </c>
      <c r="P270" s="158"/>
      <c r="Q270" s="160"/>
    </row>
    <row r="271" spans="1:23" s="161" customFormat="1" ht="31.5">
      <c r="A271" s="194" t="s">
        <v>92</v>
      </c>
      <c r="B271" s="137" t="s">
        <v>1195</v>
      </c>
      <c r="C271" s="152" t="s">
        <v>25</v>
      </c>
      <c r="D271" s="195" t="s">
        <v>655</v>
      </c>
      <c r="E271" s="158">
        <v>2026</v>
      </c>
      <c r="F271" s="158">
        <v>2030</v>
      </c>
      <c r="G271" s="152" t="s">
        <v>1196</v>
      </c>
      <c r="H271" s="158"/>
      <c r="I271" s="139">
        <v>30000</v>
      </c>
      <c r="J271" s="139">
        <f t="shared" si="85"/>
        <v>30000</v>
      </c>
      <c r="K271" s="139"/>
      <c r="L271" s="139"/>
      <c r="M271" s="139">
        <f t="shared" si="86"/>
        <v>30000</v>
      </c>
      <c r="N271" s="139"/>
      <c r="O271" s="139"/>
      <c r="P271" s="158"/>
      <c r="Q271" s="160"/>
    </row>
    <row r="272" spans="1:23" s="161" customFormat="1" ht="31.5">
      <c r="A272" s="196" t="s">
        <v>228</v>
      </c>
      <c r="B272" s="197" t="s">
        <v>1197</v>
      </c>
      <c r="C272" s="152" t="s">
        <v>25</v>
      </c>
      <c r="D272" s="195" t="s">
        <v>651</v>
      </c>
      <c r="E272" s="158">
        <v>2026</v>
      </c>
      <c r="F272" s="158">
        <v>2030</v>
      </c>
      <c r="G272" s="152" t="s">
        <v>1196</v>
      </c>
      <c r="H272" s="158"/>
      <c r="I272" s="139">
        <v>30000</v>
      </c>
      <c r="J272" s="139">
        <f t="shared" si="85"/>
        <v>30000</v>
      </c>
      <c r="K272" s="139"/>
      <c r="L272" s="139"/>
      <c r="M272" s="139">
        <f t="shared" si="86"/>
        <v>30000</v>
      </c>
      <c r="N272" s="139"/>
      <c r="O272" s="139"/>
      <c r="P272" s="158"/>
      <c r="Q272" s="160"/>
    </row>
    <row r="273" spans="1:17" s="161" customFormat="1" ht="78.75">
      <c r="A273" s="165" t="s">
        <v>1198</v>
      </c>
      <c r="B273" s="131" t="s">
        <v>944</v>
      </c>
      <c r="C273" s="152"/>
      <c r="D273" s="157"/>
      <c r="E273" s="158"/>
      <c r="F273" s="158"/>
      <c r="G273" s="157"/>
      <c r="H273" s="158"/>
      <c r="I273" s="188">
        <f>I274</f>
        <v>187000</v>
      </c>
      <c r="J273" s="188">
        <f t="shared" ref="J273:O273" si="88">J274</f>
        <v>187000</v>
      </c>
      <c r="K273" s="188">
        <f t="shared" si="88"/>
        <v>0</v>
      </c>
      <c r="L273" s="188">
        <f t="shared" si="88"/>
        <v>0</v>
      </c>
      <c r="M273" s="188">
        <f t="shared" si="88"/>
        <v>187000</v>
      </c>
      <c r="N273" s="188">
        <f t="shared" si="88"/>
        <v>0</v>
      </c>
      <c r="O273" s="188">
        <f t="shared" si="88"/>
        <v>0</v>
      </c>
      <c r="P273" s="158"/>
      <c r="Q273" s="160"/>
    </row>
    <row r="274" spans="1:17" s="148" customFormat="1">
      <c r="A274" s="169" t="s">
        <v>1199</v>
      </c>
      <c r="B274" s="131" t="s">
        <v>945</v>
      </c>
      <c r="C274" s="150"/>
      <c r="D274" s="142"/>
      <c r="E274" s="144"/>
      <c r="F274" s="144"/>
      <c r="G274" s="142"/>
      <c r="H274" s="144"/>
      <c r="I274" s="188">
        <f>I275+I280+I286+I293</f>
        <v>187000</v>
      </c>
      <c r="J274" s="188">
        <f t="shared" ref="J274:O274" si="89">J275+J280+J286+J293</f>
        <v>187000</v>
      </c>
      <c r="K274" s="188">
        <f t="shared" si="89"/>
        <v>0</v>
      </c>
      <c r="L274" s="188">
        <f t="shared" si="89"/>
        <v>0</v>
      </c>
      <c r="M274" s="188">
        <f t="shared" si="89"/>
        <v>187000</v>
      </c>
      <c r="N274" s="188">
        <f t="shared" si="89"/>
        <v>0</v>
      </c>
      <c r="O274" s="188">
        <f t="shared" si="89"/>
        <v>0</v>
      </c>
      <c r="P274" s="144"/>
      <c r="Q274" s="147"/>
    </row>
    <row r="275" spans="1:17" s="148" customFormat="1">
      <c r="A275" s="165" t="s">
        <v>240</v>
      </c>
      <c r="B275" s="131" t="s">
        <v>665</v>
      </c>
      <c r="C275" s="150"/>
      <c r="D275" s="142"/>
      <c r="E275" s="144"/>
      <c r="F275" s="144"/>
      <c r="G275" s="142"/>
      <c r="H275" s="144"/>
      <c r="I275" s="188">
        <f>SUM(I276:I279)</f>
        <v>48500</v>
      </c>
      <c r="J275" s="188">
        <f t="shared" ref="J275:O275" si="90">SUM(J276:J279)</f>
        <v>48500</v>
      </c>
      <c r="K275" s="188">
        <f t="shared" si="90"/>
        <v>0</v>
      </c>
      <c r="L275" s="188">
        <f t="shared" si="90"/>
        <v>0</v>
      </c>
      <c r="M275" s="188">
        <f t="shared" si="90"/>
        <v>48500</v>
      </c>
      <c r="N275" s="188">
        <f t="shared" si="90"/>
        <v>0</v>
      </c>
      <c r="O275" s="188">
        <f t="shared" si="90"/>
        <v>0</v>
      </c>
      <c r="P275" s="144"/>
      <c r="Q275" s="147"/>
    </row>
    <row r="276" spans="1:17" s="161" customFormat="1" ht="63">
      <c r="A276" s="168" t="s">
        <v>92</v>
      </c>
      <c r="B276" s="137" t="s">
        <v>1200</v>
      </c>
      <c r="C276" s="152" t="s">
        <v>25</v>
      </c>
      <c r="D276" s="195" t="s">
        <v>665</v>
      </c>
      <c r="E276" s="158">
        <v>2026</v>
      </c>
      <c r="F276" s="158">
        <v>2030</v>
      </c>
      <c r="G276" s="152" t="s">
        <v>1201</v>
      </c>
      <c r="H276" s="158"/>
      <c r="I276" s="139">
        <v>16000</v>
      </c>
      <c r="J276" s="139">
        <f t="shared" si="85"/>
        <v>16000</v>
      </c>
      <c r="K276" s="139"/>
      <c r="L276" s="139"/>
      <c r="M276" s="139">
        <f t="shared" si="86"/>
        <v>16000</v>
      </c>
      <c r="N276" s="139"/>
      <c r="O276" s="139"/>
      <c r="P276" s="158"/>
      <c r="Q276" s="160"/>
    </row>
    <row r="277" spans="1:17" s="161" customFormat="1" ht="78.75">
      <c r="A277" s="157">
        <v>2</v>
      </c>
      <c r="B277" s="137" t="s">
        <v>1202</v>
      </c>
      <c r="C277" s="152" t="s">
        <v>25</v>
      </c>
      <c r="D277" s="195" t="s">
        <v>665</v>
      </c>
      <c r="E277" s="158">
        <v>2026</v>
      </c>
      <c r="F277" s="158">
        <v>2030</v>
      </c>
      <c r="G277" s="152" t="s">
        <v>1203</v>
      </c>
      <c r="H277" s="158"/>
      <c r="I277" s="139">
        <v>15000</v>
      </c>
      <c r="J277" s="139">
        <f t="shared" si="85"/>
        <v>15000</v>
      </c>
      <c r="K277" s="139"/>
      <c r="L277" s="139"/>
      <c r="M277" s="139">
        <f t="shared" si="86"/>
        <v>15000</v>
      </c>
      <c r="N277" s="139"/>
      <c r="O277" s="139"/>
      <c r="P277" s="158"/>
      <c r="Q277" s="160"/>
    </row>
    <row r="278" spans="1:17" s="161" customFormat="1" ht="78.75">
      <c r="A278" s="168" t="s">
        <v>110</v>
      </c>
      <c r="B278" s="137" t="s">
        <v>1204</v>
      </c>
      <c r="C278" s="152" t="s">
        <v>25</v>
      </c>
      <c r="D278" s="193" t="s">
        <v>665</v>
      </c>
      <c r="E278" s="158">
        <v>2026</v>
      </c>
      <c r="F278" s="158">
        <v>2030</v>
      </c>
      <c r="G278" s="152" t="s">
        <v>1205</v>
      </c>
      <c r="H278" s="158"/>
      <c r="I278" s="139">
        <v>14500</v>
      </c>
      <c r="J278" s="139">
        <f>I278</f>
        <v>14500</v>
      </c>
      <c r="K278" s="139"/>
      <c r="L278" s="139"/>
      <c r="M278" s="139">
        <f>I278</f>
        <v>14500</v>
      </c>
      <c r="N278" s="139"/>
      <c r="O278" s="139"/>
      <c r="P278" s="158"/>
      <c r="Q278" s="160"/>
    </row>
    <row r="279" spans="1:17" s="161" customFormat="1" ht="31.5">
      <c r="A279" s="157">
        <v>4</v>
      </c>
      <c r="B279" s="137" t="s">
        <v>1206</v>
      </c>
      <c r="C279" s="152" t="s">
        <v>25</v>
      </c>
      <c r="D279" s="193" t="s">
        <v>665</v>
      </c>
      <c r="E279" s="158">
        <v>2026</v>
      </c>
      <c r="F279" s="158">
        <v>2030</v>
      </c>
      <c r="G279" s="152" t="s">
        <v>1207</v>
      </c>
      <c r="H279" s="158"/>
      <c r="I279" s="139">
        <v>3000</v>
      </c>
      <c r="J279" s="139">
        <f>I279</f>
        <v>3000</v>
      </c>
      <c r="K279" s="139"/>
      <c r="L279" s="139"/>
      <c r="M279" s="139">
        <f>I279</f>
        <v>3000</v>
      </c>
      <c r="N279" s="139"/>
      <c r="O279" s="139"/>
      <c r="P279" s="158"/>
      <c r="Q279" s="160"/>
    </row>
    <row r="280" spans="1:17" s="161" customFormat="1">
      <c r="A280" s="165" t="s">
        <v>240</v>
      </c>
      <c r="B280" s="131" t="s">
        <v>651</v>
      </c>
      <c r="C280" s="152"/>
      <c r="D280" s="195"/>
      <c r="E280" s="158"/>
      <c r="F280" s="158"/>
      <c r="G280" s="152"/>
      <c r="H280" s="158"/>
      <c r="I280" s="188">
        <f>SUM(I281:I285)</f>
        <v>53500</v>
      </c>
      <c r="J280" s="188">
        <f t="shared" ref="J280:O280" si="91">SUM(J281:J285)</f>
        <v>53500</v>
      </c>
      <c r="K280" s="188">
        <f t="shared" si="91"/>
        <v>0</v>
      </c>
      <c r="L280" s="188">
        <f t="shared" si="91"/>
        <v>0</v>
      </c>
      <c r="M280" s="188">
        <f t="shared" si="91"/>
        <v>53500</v>
      </c>
      <c r="N280" s="188">
        <f t="shared" si="91"/>
        <v>0</v>
      </c>
      <c r="O280" s="188">
        <f t="shared" si="91"/>
        <v>0</v>
      </c>
      <c r="P280" s="158"/>
      <c r="Q280" s="160"/>
    </row>
    <row r="281" spans="1:17" s="161" customFormat="1" ht="47.25">
      <c r="A281" s="157">
        <v>5</v>
      </c>
      <c r="B281" s="137" t="s">
        <v>1208</v>
      </c>
      <c r="C281" s="152" t="s">
        <v>25</v>
      </c>
      <c r="D281" s="195" t="s">
        <v>651</v>
      </c>
      <c r="E281" s="158">
        <v>2026</v>
      </c>
      <c r="F281" s="158">
        <v>2030</v>
      </c>
      <c r="G281" s="152" t="s">
        <v>1209</v>
      </c>
      <c r="H281" s="158"/>
      <c r="I281" s="139">
        <v>12000</v>
      </c>
      <c r="J281" s="139">
        <f t="shared" si="85"/>
        <v>12000</v>
      </c>
      <c r="K281" s="139"/>
      <c r="L281" s="139"/>
      <c r="M281" s="139">
        <f t="shared" si="86"/>
        <v>12000</v>
      </c>
      <c r="N281" s="139"/>
      <c r="O281" s="139"/>
      <c r="P281" s="158"/>
      <c r="Q281" s="160"/>
    </row>
    <row r="282" spans="1:17" s="161" customFormat="1" ht="78.75">
      <c r="A282" s="157">
        <v>6</v>
      </c>
      <c r="B282" s="137" t="s">
        <v>1210</v>
      </c>
      <c r="C282" s="152" t="s">
        <v>25</v>
      </c>
      <c r="D282" s="195" t="s">
        <v>651</v>
      </c>
      <c r="E282" s="158">
        <v>2026</v>
      </c>
      <c r="F282" s="158">
        <v>2030</v>
      </c>
      <c r="G282" s="152" t="s">
        <v>1211</v>
      </c>
      <c r="H282" s="158"/>
      <c r="I282" s="139">
        <v>15000</v>
      </c>
      <c r="J282" s="139">
        <f t="shared" si="85"/>
        <v>15000</v>
      </c>
      <c r="K282" s="139"/>
      <c r="L282" s="139"/>
      <c r="M282" s="139">
        <f t="shared" si="86"/>
        <v>15000</v>
      </c>
      <c r="N282" s="139"/>
      <c r="O282" s="139"/>
      <c r="P282" s="158"/>
      <c r="Q282" s="160"/>
    </row>
    <row r="283" spans="1:17" s="161" customFormat="1" ht="78.75">
      <c r="A283" s="168" t="s">
        <v>955</v>
      </c>
      <c r="B283" s="137" t="s">
        <v>1212</v>
      </c>
      <c r="C283" s="152" t="s">
        <v>25</v>
      </c>
      <c r="D283" s="193" t="s">
        <v>651</v>
      </c>
      <c r="E283" s="158">
        <v>2026</v>
      </c>
      <c r="F283" s="158">
        <v>2030</v>
      </c>
      <c r="G283" s="152" t="s">
        <v>1213</v>
      </c>
      <c r="H283" s="158"/>
      <c r="I283" s="139">
        <v>12500</v>
      </c>
      <c r="J283" s="139">
        <f t="shared" si="85"/>
        <v>12500</v>
      </c>
      <c r="K283" s="139"/>
      <c r="L283" s="139"/>
      <c r="M283" s="139">
        <f t="shared" si="86"/>
        <v>12500</v>
      </c>
      <c r="N283" s="139"/>
      <c r="O283" s="139"/>
      <c r="P283" s="158"/>
      <c r="Q283" s="160"/>
    </row>
    <row r="284" spans="1:17" s="161" customFormat="1" ht="78.75">
      <c r="A284" s="168" t="s">
        <v>958</v>
      </c>
      <c r="B284" s="137" t="s">
        <v>1214</v>
      </c>
      <c r="C284" s="152" t="s">
        <v>25</v>
      </c>
      <c r="D284" s="193" t="s">
        <v>651</v>
      </c>
      <c r="E284" s="158">
        <v>2026</v>
      </c>
      <c r="F284" s="158">
        <v>2030</v>
      </c>
      <c r="G284" s="152" t="s">
        <v>1215</v>
      </c>
      <c r="H284" s="158"/>
      <c r="I284" s="139">
        <v>10000</v>
      </c>
      <c r="J284" s="139">
        <f t="shared" si="85"/>
        <v>10000</v>
      </c>
      <c r="K284" s="139"/>
      <c r="L284" s="139"/>
      <c r="M284" s="139">
        <f t="shared" si="86"/>
        <v>10000</v>
      </c>
      <c r="N284" s="139"/>
      <c r="O284" s="139"/>
      <c r="P284" s="158"/>
      <c r="Q284" s="160"/>
    </row>
    <row r="285" spans="1:17" s="161" customFormat="1">
      <c r="A285" s="168" t="s">
        <v>960</v>
      </c>
      <c r="B285" s="137" t="s">
        <v>1216</v>
      </c>
      <c r="C285" s="152" t="s">
        <v>25</v>
      </c>
      <c r="D285" s="193" t="s">
        <v>651</v>
      </c>
      <c r="E285" s="158">
        <v>2026</v>
      </c>
      <c r="F285" s="158">
        <v>2030</v>
      </c>
      <c r="G285" s="152" t="s">
        <v>1217</v>
      </c>
      <c r="H285" s="158"/>
      <c r="I285" s="139">
        <v>4000</v>
      </c>
      <c r="J285" s="139">
        <f t="shared" si="85"/>
        <v>4000</v>
      </c>
      <c r="K285" s="139"/>
      <c r="L285" s="139"/>
      <c r="M285" s="139">
        <f t="shared" si="86"/>
        <v>4000</v>
      </c>
      <c r="N285" s="139"/>
      <c r="O285" s="139"/>
      <c r="P285" s="158"/>
      <c r="Q285" s="160"/>
    </row>
    <row r="286" spans="1:17" s="161" customFormat="1">
      <c r="A286" s="165" t="s">
        <v>240</v>
      </c>
      <c r="B286" s="131" t="s">
        <v>653</v>
      </c>
      <c r="C286" s="152" t="s">
        <v>25</v>
      </c>
      <c r="D286" s="195"/>
      <c r="E286" s="158">
        <v>2026</v>
      </c>
      <c r="F286" s="158">
        <v>2030</v>
      </c>
      <c r="G286" s="152"/>
      <c r="H286" s="158"/>
      <c r="I286" s="188">
        <f>SUM(I287:I292)</f>
        <v>62000</v>
      </c>
      <c r="J286" s="188">
        <f t="shared" ref="J286:O286" si="92">SUM(J287:J292)</f>
        <v>62000</v>
      </c>
      <c r="K286" s="188">
        <f t="shared" si="92"/>
        <v>0</v>
      </c>
      <c r="L286" s="188">
        <f t="shared" si="92"/>
        <v>0</v>
      </c>
      <c r="M286" s="188">
        <f t="shared" si="92"/>
        <v>62000</v>
      </c>
      <c r="N286" s="188">
        <f t="shared" si="92"/>
        <v>0</v>
      </c>
      <c r="O286" s="188">
        <f t="shared" si="92"/>
        <v>0</v>
      </c>
      <c r="P286" s="158"/>
      <c r="Q286" s="160"/>
    </row>
    <row r="287" spans="1:17" s="161" customFormat="1" ht="31.5">
      <c r="A287" s="157">
        <v>10</v>
      </c>
      <c r="B287" s="137" t="s">
        <v>1218</v>
      </c>
      <c r="C287" s="152" t="s">
        <v>25</v>
      </c>
      <c r="D287" s="195" t="s">
        <v>653</v>
      </c>
      <c r="E287" s="158">
        <v>2026</v>
      </c>
      <c r="F287" s="158">
        <v>2030</v>
      </c>
      <c r="G287" s="152" t="s">
        <v>1219</v>
      </c>
      <c r="H287" s="158"/>
      <c r="I287" s="139">
        <v>10000</v>
      </c>
      <c r="J287" s="139">
        <f t="shared" si="85"/>
        <v>10000</v>
      </c>
      <c r="K287" s="139"/>
      <c r="L287" s="139"/>
      <c r="M287" s="139">
        <f t="shared" si="86"/>
        <v>10000</v>
      </c>
      <c r="N287" s="139"/>
      <c r="O287" s="139"/>
      <c r="P287" s="158"/>
      <c r="Q287" s="160"/>
    </row>
    <row r="288" spans="1:17" s="161" customFormat="1" ht="31.5">
      <c r="A288" s="157">
        <v>11</v>
      </c>
      <c r="B288" s="137" t="s">
        <v>1220</v>
      </c>
      <c r="C288" s="152" t="s">
        <v>25</v>
      </c>
      <c r="D288" s="195" t="s">
        <v>653</v>
      </c>
      <c r="E288" s="158">
        <v>2026</v>
      </c>
      <c r="F288" s="158">
        <v>2030</v>
      </c>
      <c r="G288" s="152" t="s">
        <v>1221</v>
      </c>
      <c r="H288" s="158"/>
      <c r="I288" s="139">
        <v>10000</v>
      </c>
      <c r="J288" s="139">
        <f t="shared" si="85"/>
        <v>10000</v>
      </c>
      <c r="K288" s="139"/>
      <c r="L288" s="139"/>
      <c r="M288" s="139">
        <f t="shared" si="86"/>
        <v>10000</v>
      </c>
      <c r="N288" s="139"/>
      <c r="O288" s="139"/>
      <c r="P288" s="158"/>
      <c r="Q288" s="160"/>
    </row>
    <row r="289" spans="1:17" s="161" customFormat="1" ht="110.25">
      <c r="A289" s="157">
        <v>12</v>
      </c>
      <c r="B289" s="137" t="s">
        <v>1222</v>
      </c>
      <c r="C289" s="152" t="s">
        <v>25</v>
      </c>
      <c r="D289" s="195" t="s">
        <v>653</v>
      </c>
      <c r="E289" s="158">
        <v>2026</v>
      </c>
      <c r="F289" s="158">
        <v>2030</v>
      </c>
      <c r="G289" s="152" t="s">
        <v>1223</v>
      </c>
      <c r="H289" s="158"/>
      <c r="I289" s="139">
        <v>15000</v>
      </c>
      <c r="J289" s="139">
        <f t="shared" si="85"/>
        <v>15000</v>
      </c>
      <c r="K289" s="139"/>
      <c r="L289" s="139"/>
      <c r="M289" s="139">
        <f t="shared" si="86"/>
        <v>15000</v>
      </c>
      <c r="N289" s="139"/>
      <c r="O289" s="139"/>
      <c r="P289" s="158"/>
      <c r="Q289" s="160"/>
    </row>
    <row r="290" spans="1:17" s="161" customFormat="1" ht="63">
      <c r="A290" s="168" t="s">
        <v>968</v>
      </c>
      <c r="B290" s="137" t="s">
        <v>1224</v>
      </c>
      <c r="C290" s="152" t="s">
        <v>25</v>
      </c>
      <c r="D290" s="193" t="s">
        <v>653</v>
      </c>
      <c r="E290" s="158">
        <v>2026</v>
      </c>
      <c r="F290" s="158">
        <v>2030</v>
      </c>
      <c r="G290" s="152" t="s">
        <v>1225</v>
      </c>
      <c r="H290" s="158"/>
      <c r="I290" s="139">
        <v>10000</v>
      </c>
      <c r="J290" s="139">
        <f t="shared" si="85"/>
        <v>10000</v>
      </c>
      <c r="K290" s="139"/>
      <c r="L290" s="139"/>
      <c r="M290" s="139">
        <f t="shared" si="86"/>
        <v>10000</v>
      </c>
      <c r="N290" s="139"/>
      <c r="O290" s="139"/>
      <c r="P290" s="158"/>
      <c r="Q290" s="160"/>
    </row>
    <row r="291" spans="1:17" s="161" customFormat="1" ht="47.25">
      <c r="A291" s="168" t="s">
        <v>970</v>
      </c>
      <c r="B291" s="137" t="s">
        <v>1226</v>
      </c>
      <c r="C291" s="152" t="s">
        <v>25</v>
      </c>
      <c r="D291" s="193" t="s">
        <v>653</v>
      </c>
      <c r="E291" s="158">
        <v>2026</v>
      </c>
      <c r="F291" s="158">
        <v>2030</v>
      </c>
      <c r="G291" s="152" t="s">
        <v>1227</v>
      </c>
      <c r="H291" s="158"/>
      <c r="I291" s="139">
        <v>10000</v>
      </c>
      <c r="J291" s="139">
        <f t="shared" si="85"/>
        <v>10000</v>
      </c>
      <c r="K291" s="139"/>
      <c r="L291" s="139"/>
      <c r="M291" s="139">
        <f t="shared" si="86"/>
        <v>10000</v>
      </c>
      <c r="N291" s="139"/>
      <c r="O291" s="139"/>
      <c r="P291" s="158"/>
      <c r="Q291" s="160"/>
    </row>
    <row r="292" spans="1:17" s="161" customFormat="1" ht="31.5">
      <c r="A292" s="168" t="s">
        <v>972</v>
      </c>
      <c r="B292" s="137" t="s">
        <v>1228</v>
      </c>
      <c r="C292" s="152" t="s">
        <v>25</v>
      </c>
      <c r="D292" s="193" t="s">
        <v>653</v>
      </c>
      <c r="E292" s="158">
        <v>2026</v>
      </c>
      <c r="F292" s="158">
        <v>2030</v>
      </c>
      <c r="G292" s="152" t="s">
        <v>1229</v>
      </c>
      <c r="H292" s="158"/>
      <c r="I292" s="139">
        <v>7000</v>
      </c>
      <c r="J292" s="139">
        <f t="shared" si="85"/>
        <v>7000</v>
      </c>
      <c r="K292" s="139"/>
      <c r="L292" s="139"/>
      <c r="M292" s="139">
        <f t="shared" si="86"/>
        <v>7000</v>
      </c>
      <c r="N292" s="139"/>
      <c r="O292" s="139"/>
      <c r="P292" s="158"/>
      <c r="Q292" s="160"/>
    </row>
    <row r="293" spans="1:17" s="161" customFormat="1">
      <c r="A293" s="165" t="s">
        <v>240</v>
      </c>
      <c r="B293" s="131" t="s">
        <v>662</v>
      </c>
      <c r="C293" s="152"/>
      <c r="D293" s="195"/>
      <c r="E293" s="158"/>
      <c r="F293" s="158"/>
      <c r="G293" s="152"/>
      <c r="H293" s="158"/>
      <c r="I293" s="188">
        <f t="shared" ref="I293:O293" si="93">SUM(I294:I295)</f>
        <v>23000</v>
      </c>
      <c r="J293" s="188">
        <f t="shared" si="93"/>
        <v>23000</v>
      </c>
      <c r="K293" s="188">
        <f t="shared" si="93"/>
        <v>0</v>
      </c>
      <c r="L293" s="188">
        <f t="shared" si="93"/>
        <v>0</v>
      </c>
      <c r="M293" s="188">
        <f t="shared" si="93"/>
        <v>23000</v>
      </c>
      <c r="N293" s="188">
        <f t="shared" si="93"/>
        <v>0</v>
      </c>
      <c r="O293" s="188">
        <f t="shared" si="93"/>
        <v>0</v>
      </c>
      <c r="P293" s="158"/>
      <c r="Q293" s="160"/>
    </row>
    <row r="294" spans="1:17" s="161" customFormat="1" ht="47.25">
      <c r="A294" s="157">
        <v>17</v>
      </c>
      <c r="B294" s="137" t="s">
        <v>1230</v>
      </c>
      <c r="C294" s="152" t="s">
        <v>25</v>
      </c>
      <c r="D294" s="195" t="s">
        <v>662</v>
      </c>
      <c r="E294" s="158">
        <v>2026</v>
      </c>
      <c r="F294" s="158">
        <v>2030</v>
      </c>
      <c r="G294" s="152" t="s">
        <v>1231</v>
      </c>
      <c r="H294" s="158"/>
      <c r="I294" s="139">
        <v>15000</v>
      </c>
      <c r="J294" s="139">
        <f t="shared" si="85"/>
        <v>15000</v>
      </c>
      <c r="K294" s="139"/>
      <c r="L294" s="139"/>
      <c r="M294" s="139">
        <f t="shared" si="86"/>
        <v>15000</v>
      </c>
      <c r="N294" s="139"/>
      <c r="O294" s="139"/>
      <c r="P294" s="158"/>
      <c r="Q294" s="160"/>
    </row>
    <row r="295" spans="1:17" s="161" customFormat="1" ht="31.5">
      <c r="A295" s="157">
        <v>18</v>
      </c>
      <c r="B295" s="137" t="s">
        <v>1232</v>
      </c>
      <c r="C295" s="152" t="s">
        <v>25</v>
      </c>
      <c r="D295" s="195" t="s">
        <v>662</v>
      </c>
      <c r="E295" s="158">
        <v>2026</v>
      </c>
      <c r="F295" s="158">
        <v>2030</v>
      </c>
      <c r="G295" s="152" t="s">
        <v>1233</v>
      </c>
      <c r="H295" s="158"/>
      <c r="I295" s="139">
        <v>8000</v>
      </c>
      <c r="J295" s="139">
        <f t="shared" si="85"/>
        <v>8000</v>
      </c>
      <c r="K295" s="139"/>
      <c r="L295" s="139"/>
      <c r="M295" s="139">
        <f t="shared" si="86"/>
        <v>8000</v>
      </c>
      <c r="N295" s="139"/>
      <c r="O295" s="139"/>
      <c r="P295" s="158"/>
      <c r="Q295" s="160"/>
    </row>
    <row r="296" spans="1:17" s="148" customFormat="1">
      <c r="A296" s="142" t="s">
        <v>1234</v>
      </c>
      <c r="B296" s="131" t="s">
        <v>80</v>
      </c>
      <c r="C296" s="150"/>
      <c r="D296" s="142"/>
      <c r="E296" s="144"/>
      <c r="F296" s="144"/>
      <c r="G296" s="142"/>
      <c r="H296" s="144"/>
      <c r="I296" s="188"/>
      <c r="J296" s="139">
        <f t="shared" si="85"/>
        <v>0</v>
      </c>
      <c r="K296" s="139"/>
      <c r="L296" s="139"/>
      <c r="M296" s="139">
        <f t="shared" si="86"/>
        <v>0</v>
      </c>
      <c r="N296" s="188"/>
      <c r="O296" s="188"/>
      <c r="P296" s="144"/>
      <c r="Q296" s="147"/>
    </row>
    <row r="297" spans="1:17" s="161" customFormat="1" ht="31.5">
      <c r="A297" s="142">
        <v>3</v>
      </c>
      <c r="B297" s="131" t="s">
        <v>81</v>
      </c>
      <c r="C297" s="152"/>
      <c r="D297" s="157"/>
      <c r="E297" s="158"/>
      <c r="F297" s="158"/>
      <c r="G297" s="157"/>
      <c r="H297" s="158"/>
      <c r="I297" s="139"/>
      <c r="J297" s="139">
        <f t="shared" si="85"/>
        <v>0</v>
      </c>
      <c r="K297" s="139"/>
      <c r="L297" s="139"/>
      <c r="M297" s="139">
        <f t="shared" si="86"/>
        <v>0</v>
      </c>
      <c r="N297" s="139"/>
      <c r="O297" s="139"/>
      <c r="P297" s="158"/>
      <c r="Q297" s="160"/>
    </row>
    <row r="298" spans="1:17" s="148" customFormat="1" ht="35.1" customHeight="1">
      <c r="A298" s="142" t="s">
        <v>88</v>
      </c>
      <c r="B298" s="131" t="s">
        <v>182</v>
      </c>
      <c r="C298" s="143"/>
      <c r="D298" s="144"/>
      <c r="E298" s="144"/>
      <c r="F298" s="144"/>
      <c r="G298" s="144"/>
      <c r="H298" s="144"/>
      <c r="I298" s="188">
        <f>+I299</f>
        <v>405999.94319999998</v>
      </c>
      <c r="J298" s="188">
        <f t="shared" ref="J298:O298" si="94">+J299</f>
        <v>406000.24320000003</v>
      </c>
      <c r="K298" s="188">
        <f t="shared" si="94"/>
        <v>0</v>
      </c>
      <c r="L298" s="188">
        <f t="shared" si="94"/>
        <v>0</v>
      </c>
      <c r="M298" s="188">
        <f t="shared" si="94"/>
        <v>406000.24320000003</v>
      </c>
      <c r="N298" s="188">
        <f t="shared" si="94"/>
        <v>0</v>
      </c>
      <c r="O298" s="188">
        <f t="shared" si="94"/>
        <v>0</v>
      </c>
      <c r="P298" s="162">
        <v>422219</v>
      </c>
      <c r="Q298" s="147" t="e">
        <f>+M298/#REF!</f>
        <v>#REF!</v>
      </c>
    </row>
    <row r="299" spans="1:17" s="148" customFormat="1" ht="31.5">
      <c r="A299" s="142">
        <v>1</v>
      </c>
      <c r="B299" s="131" t="s">
        <v>78</v>
      </c>
      <c r="C299" s="150"/>
      <c r="D299" s="150"/>
      <c r="E299" s="142"/>
      <c r="F299" s="142"/>
      <c r="G299" s="143"/>
      <c r="H299" s="144"/>
      <c r="I299" s="188">
        <v>405999.94319999998</v>
      </c>
      <c r="J299" s="188">
        <v>406000.24320000003</v>
      </c>
      <c r="K299" s="188">
        <v>0</v>
      </c>
      <c r="L299" s="188">
        <v>0</v>
      </c>
      <c r="M299" s="188">
        <v>406000.24320000003</v>
      </c>
      <c r="N299" s="188">
        <v>0</v>
      </c>
      <c r="O299" s="188">
        <v>0</v>
      </c>
      <c r="P299" s="220"/>
      <c r="Q299" s="147"/>
    </row>
    <row r="300" spans="1:17" s="148" customFormat="1" ht="31.5">
      <c r="A300" s="142" t="s">
        <v>60</v>
      </c>
      <c r="B300" s="131" t="s">
        <v>79</v>
      </c>
      <c r="C300" s="150"/>
      <c r="D300" s="150"/>
      <c r="E300" s="142"/>
      <c r="F300" s="142"/>
      <c r="G300" s="143"/>
      <c r="H300" s="144"/>
      <c r="I300" s="188">
        <v>405999.94319999998</v>
      </c>
      <c r="J300" s="188">
        <v>406000.24320000003</v>
      </c>
      <c r="K300" s="188">
        <v>0</v>
      </c>
      <c r="L300" s="188">
        <v>0</v>
      </c>
      <c r="M300" s="188">
        <v>406000.24320000003</v>
      </c>
      <c r="N300" s="188">
        <v>0</v>
      </c>
      <c r="O300" s="188">
        <v>0</v>
      </c>
      <c r="P300" s="220"/>
      <c r="Q300" s="147"/>
    </row>
    <row r="301" spans="1:17" s="148" customFormat="1" ht="47.25">
      <c r="A301" s="223" t="s">
        <v>1235</v>
      </c>
      <c r="B301" s="131" t="s">
        <v>933</v>
      </c>
      <c r="C301" s="150"/>
      <c r="D301" s="150"/>
      <c r="E301" s="142"/>
      <c r="F301" s="142"/>
      <c r="G301" s="143"/>
      <c r="H301" s="144"/>
      <c r="I301" s="188">
        <f>SUM(I302)</f>
        <v>55500</v>
      </c>
      <c r="J301" s="188">
        <f t="shared" ref="J301:O301" si="95">SUM(J302)</f>
        <v>55500</v>
      </c>
      <c r="K301" s="188">
        <f t="shared" si="95"/>
        <v>0</v>
      </c>
      <c r="L301" s="188">
        <f t="shared" si="95"/>
        <v>0</v>
      </c>
      <c r="M301" s="188">
        <f t="shared" si="95"/>
        <v>55500</v>
      </c>
      <c r="N301" s="188">
        <f t="shared" si="95"/>
        <v>0</v>
      </c>
      <c r="O301" s="188">
        <f t="shared" si="95"/>
        <v>0</v>
      </c>
      <c r="P301" s="220"/>
      <c r="Q301" s="147"/>
    </row>
    <row r="302" spans="1:17" s="161" customFormat="1" ht="31.5">
      <c r="A302" s="223" t="s">
        <v>85</v>
      </c>
      <c r="B302" s="131" t="s">
        <v>985</v>
      </c>
      <c r="C302" s="152"/>
      <c r="D302" s="152"/>
      <c r="E302" s="157"/>
      <c r="F302" s="157"/>
      <c r="G302" s="152"/>
      <c r="H302" s="158"/>
      <c r="I302" s="188">
        <f t="shared" ref="I302:O302" si="96">SUM(I303:I322)</f>
        <v>55500</v>
      </c>
      <c r="J302" s="188">
        <f t="shared" si="96"/>
        <v>55500</v>
      </c>
      <c r="K302" s="188">
        <f t="shared" si="96"/>
        <v>0</v>
      </c>
      <c r="L302" s="188">
        <f t="shared" si="96"/>
        <v>0</v>
      </c>
      <c r="M302" s="188">
        <f t="shared" si="96"/>
        <v>55500</v>
      </c>
      <c r="N302" s="188">
        <f t="shared" si="96"/>
        <v>0</v>
      </c>
      <c r="O302" s="188">
        <f t="shared" si="96"/>
        <v>0</v>
      </c>
      <c r="P302" s="137"/>
      <c r="Q302" s="160"/>
    </row>
    <row r="303" spans="1:17" s="161" customFormat="1">
      <c r="A303" s="157">
        <v>1</v>
      </c>
      <c r="B303" s="137" t="s">
        <v>1236</v>
      </c>
      <c r="C303" s="152" t="s">
        <v>25</v>
      </c>
      <c r="D303" s="152" t="s">
        <v>1237</v>
      </c>
      <c r="E303" s="157">
        <v>2026</v>
      </c>
      <c r="F303" s="157">
        <v>2028</v>
      </c>
      <c r="G303" s="152" t="s">
        <v>1238</v>
      </c>
      <c r="H303" s="158"/>
      <c r="I303" s="139">
        <v>2500</v>
      </c>
      <c r="J303" s="139">
        <v>2500</v>
      </c>
      <c r="K303" s="139"/>
      <c r="L303" s="139"/>
      <c r="M303" s="139">
        <v>2500</v>
      </c>
      <c r="N303" s="139"/>
      <c r="O303" s="139"/>
      <c r="P303" s="204" t="s">
        <v>1239</v>
      </c>
      <c r="Q303" s="160"/>
    </row>
    <row r="304" spans="1:17" s="199" customFormat="1">
      <c r="A304" s="157">
        <v>2</v>
      </c>
      <c r="B304" s="137" t="s">
        <v>1240</v>
      </c>
      <c r="C304" s="152" t="s">
        <v>25</v>
      </c>
      <c r="D304" s="152" t="s">
        <v>1241</v>
      </c>
      <c r="E304" s="157">
        <v>2026</v>
      </c>
      <c r="F304" s="157">
        <v>2028</v>
      </c>
      <c r="G304" s="152" t="s">
        <v>1238</v>
      </c>
      <c r="H304" s="158"/>
      <c r="I304" s="139">
        <v>2300</v>
      </c>
      <c r="J304" s="139">
        <v>2300</v>
      </c>
      <c r="K304" s="139"/>
      <c r="L304" s="139"/>
      <c r="M304" s="139">
        <v>2300</v>
      </c>
      <c r="N304" s="139"/>
      <c r="O304" s="139"/>
      <c r="P304" s="204" t="s">
        <v>1242</v>
      </c>
      <c r="Q304" s="198"/>
    </row>
    <row r="305" spans="1:17" s="199" customFormat="1">
      <c r="A305" s="157">
        <v>3</v>
      </c>
      <c r="B305" s="137" t="s">
        <v>1243</v>
      </c>
      <c r="C305" s="152" t="s">
        <v>25</v>
      </c>
      <c r="D305" s="152" t="s">
        <v>1241</v>
      </c>
      <c r="E305" s="157">
        <v>2026</v>
      </c>
      <c r="F305" s="157">
        <v>2028</v>
      </c>
      <c r="G305" s="152" t="s">
        <v>1115</v>
      </c>
      <c r="H305" s="158"/>
      <c r="I305" s="139">
        <v>2900</v>
      </c>
      <c r="J305" s="139">
        <v>2900</v>
      </c>
      <c r="K305" s="139"/>
      <c r="L305" s="139"/>
      <c r="M305" s="139">
        <v>2900</v>
      </c>
      <c r="N305" s="139"/>
      <c r="O305" s="139"/>
      <c r="P305" s="204"/>
      <c r="Q305" s="198"/>
    </row>
    <row r="306" spans="1:17" s="199" customFormat="1">
      <c r="A306" s="157">
        <v>4</v>
      </c>
      <c r="B306" s="137" t="s">
        <v>1244</v>
      </c>
      <c r="C306" s="152" t="s">
        <v>25</v>
      </c>
      <c r="D306" s="152" t="s">
        <v>1241</v>
      </c>
      <c r="E306" s="157">
        <v>2026</v>
      </c>
      <c r="F306" s="157">
        <v>2028</v>
      </c>
      <c r="G306" s="152" t="s">
        <v>1238</v>
      </c>
      <c r="H306" s="158"/>
      <c r="I306" s="139">
        <v>5000</v>
      </c>
      <c r="J306" s="139">
        <v>5000</v>
      </c>
      <c r="K306" s="139"/>
      <c r="L306" s="139"/>
      <c r="M306" s="139">
        <v>5000</v>
      </c>
      <c r="N306" s="139"/>
      <c r="O306" s="139"/>
      <c r="P306" s="204" t="s">
        <v>1245</v>
      </c>
      <c r="Q306" s="198"/>
    </row>
    <row r="307" spans="1:17" s="199" customFormat="1" ht="31.5">
      <c r="A307" s="157">
        <v>5</v>
      </c>
      <c r="B307" s="137" t="s">
        <v>1246</v>
      </c>
      <c r="C307" s="152" t="s">
        <v>25</v>
      </c>
      <c r="D307" s="152" t="s">
        <v>1247</v>
      </c>
      <c r="E307" s="157">
        <v>2026</v>
      </c>
      <c r="F307" s="157">
        <v>2028</v>
      </c>
      <c r="G307" s="152" t="s">
        <v>1238</v>
      </c>
      <c r="H307" s="158"/>
      <c r="I307" s="139">
        <v>2300</v>
      </c>
      <c r="J307" s="139">
        <v>2300</v>
      </c>
      <c r="K307" s="139"/>
      <c r="L307" s="139"/>
      <c r="M307" s="139">
        <v>2300</v>
      </c>
      <c r="N307" s="139"/>
      <c r="O307" s="139"/>
      <c r="P307" s="204" t="s">
        <v>1085</v>
      </c>
      <c r="Q307" s="198"/>
    </row>
    <row r="308" spans="1:17" s="199" customFormat="1" ht="31.5">
      <c r="A308" s="157">
        <v>6</v>
      </c>
      <c r="B308" s="137" t="s">
        <v>1248</v>
      </c>
      <c r="C308" s="152" t="s">
        <v>25</v>
      </c>
      <c r="D308" s="152" t="s">
        <v>1247</v>
      </c>
      <c r="E308" s="157">
        <v>2026</v>
      </c>
      <c r="F308" s="157">
        <v>2028</v>
      </c>
      <c r="G308" s="152" t="s">
        <v>1238</v>
      </c>
      <c r="H308" s="158"/>
      <c r="I308" s="139">
        <v>2300</v>
      </c>
      <c r="J308" s="139">
        <v>2300</v>
      </c>
      <c r="K308" s="139"/>
      <c r="L308" s="139"/>
      <c r="M308" s="139">
        <v>2300</v>
      </c>
      <c r="N308" s="139"/>
      <c r="O308" s="139"/>
      <c r="P308" s="204" t="s">
        <v>1085</v>
      </c>
      <c r="Q308" s="198"/>
    </row>
    <row r="309" spans="1:17" s="199" customFormat="1">
      <c r="A309" s="157">
        <v>7</v>
      </c>
      <c r="B309" s="284" t="s">
        <v>1249</v>
      </c>
      <c r="C309" s="152" t="s">
        <v>25</v>
      </c>
      <c r="D309" s="152" t="s">
        <v>1250</v>
      </c>
      <c r="E309" s="157">
        <v>2026</v>
      </c>
      <c r="F309" s="157">
        <v>2028</v>
      </c>
      <c r="G309" s="152" t="s">
        <v>1238</v>
      </c>
      <c r="H309" s="158"/>
      <c r="I309" s="139">
        <v>2300</v>
      </c>
      <c r="J309" s="139">
        <v>2300</v>
      </c>
      <c r="K309" s="139"/>
      <c r="L309" s="139"/>
      <c r="M309" s="139">
        <v>2300</v>
      </c>
      <c r="N309" s="139"/>
      <c r="O309" s="139"/>
      <c r="P309" s="204" t="s">
        <v>1251</v>
      </c>
      <c r="Q309" s="198"/>
    </row>
    <row r="310" spans="1:17" s="199" customFormat="1">
      <c r="A310" s="157">
        <v>8</v>
      </c>
      <c r="B310" s="284" t="s">
        <v>1252</v>
      </c>
      <c r="C310" s="152" t="s">
        <v>25</v>
      </c>
      <c r="D310" s="152" t="s">
        <v>1250</v>
      </c>
      <c r="E310" s="157">
        <v>2026</v>
      </c>
      <c r="F310" s="157">
        <v>2028</v>
      </c>
      <c r="G310" s="152" t="s">
        <v>1238</v>
      </c>
      <c r="H310" s="158"/>
      <c r="I310" s="139">
        <v>2300</v>
      </c>
      <c r="J310" s="139">
        <v>2300</v>
      </c>
      <c r="K310" s="139"/>
      <c r="L310" s="139"/>
      <c r="M310" s="139">
        <v>2300</v>
      </c>
      <c r="N310" s="139"/>
      <c r="O310" s="139"/>
      <c r="P310" s="204" t="s">
        <v>911</v>
      </c>
      <c r="Q310" s="198"/>
    </row>
    <row r="311" spans="1:17" s="199" customFormat="1">
      <c r="A311" s="157">
        <v>9</v>
      </c>
      <c r="B311" s="284" t="s">
        <v>1253</v>
      </c>
      <c r="C311" s="152" t="s">
        <v>25</v>
      </c>
      <c r="D311" s="152" t="s">
        <v>1250</v>
      </c>
      <c r="E311" s="157">
        <v>2026</v>
      </c>
      <c r="F311" s="157">
        <v>2028</v>
      </c>
      <c r="G311" s="152" t="s">
        <v>1238</v>
      </c>
      <c r="H311" s="158"/>
      <c r="I311" s="139">
        <v>2300</v>
      </c>
      <c r="J311" s="139">
        <v>2300</v>
      </c>
      <c r="K311" s="139"/>
      <c r="L311" s="139"/>
      <c r="M311" s="139">
        <v>2300</v>
      </c>
      <c r="N311" s="139"/>
      <c r="O311" s="139"/>
      <c r="P311" s="204" t="s">
        <v>1254</v>
      </c>
      <c r="Q311" s="198"/>
    </row>
    <row r="312" spans="1:17" s="199" customFormat="1" ht="31.5">
      <c r="A312" s="157">
        <v>10</v>
      </c>
      <c r="B312" s="137" t="s">
        <v>1255</v>
      </c>
      <c r="C312" s="152" t="s">
        <v>25</v>
      </c>
      <c r="D312" s="152" t="s">
        <v>1256</v>
      </c>
      <c r="E312" s="157">
        <v>2026</v>
      </c>
      <c r="F312" s="157">
        <v>2028</v>
      </c>
      <c r="G312" s="152" t="s">
        <v>1238</v>
      </c>
      <c r="H312" s="158"/>
      <c r="I312" s="139">
        <v>3500</v>
      </c>
      <c r="J312" s="139">
        <v>3500</v>
      </c>
      <c r="K312" s="139"/>
      <c r="L312" s="139"/>
      <c r="M312" s="139">
        <v>3500</v>
      </c>
      <c r="N312" s="139"/>
      <c r="O312" s="139"/>
      <c r="P312" s="204" t="s">
        <v>1257</v>
      </c>
      <c r="Q312" s="198"/>
    </row>
    <row r="313" spans="1:17" s="161" customFormat="1" ht="31.5">
      <c r="A313" s="157">
        <v>11</v>
      </c>
      <c r="B313" s="137" t="s">
        <v>1258</v>
      </c>
      <c r="C313" s="152" t="s">
        <v>25</v>
      </c>
      <c r="D313" s="152" t="s">
        <v>1256</v>
      </c>
      <c r="E313" s="157">
        <v>2026</v>
      </c>
      <c r="F313" s="157">
        <v>2028</v>
      </c>
      <c r="G313" s="152" t="s">
        <v>1238</v>
      </c>
      <c r="H313" s="158"/>
      <c r="I313" s="139">
        <v>3500</v>
      </c>
      <c r="J313" s="139">
        <v>3500</v>
      </c>
      <c r="K313" s="139"/>
      <c r="L313" s="139"/>
      <c r="M313" s="139">
        <v>3500</v>
      </c>
      <c r="N313" s="139"/>
      <c r="O313" s="139"/>
      <c r="P313" s="137" t="s">
        <v>1257</v>
      </c>
      <c r="Q313" s="160"/>
    </row>
    <row r="314" spans="1:17" s="161" customFormat="1">
      <c r="A314" s="157">
        <v>12</v>
      </c>
      <c r="B314" s="137" t="s">
        <v>1259</v>
      </c>
      <c r="C314" s="152" t="s">
        <v>25</v>
      </c>
      <c r="D314" s="152" t="s">
        <v>1256</v>
      </c>
      <c r="E314" s="157">
        <v>2026</v>
      </c>
      <c r="F314" s="157">
        <v>2028</v>
      </c>
      <c r="G314" s="152" t="s">
        <v>1238</v>
      </c>
      <c r="H314" s="158"/>
      <c r="I314" s="139">
        <v>3500</v>
      </c>
      <c r="J314" s="139">
        <v>3500</v>
      </c>
      <c r="K314" s="139"/>
      <c r="L314" s="139"/>
      <c r="M314" s="139">
        <v>3500</v>
      </c>
      <c r="N314" s="139"/>
      <c r="O314" s="139"/>
      <c r="P314" s="137" t="s">
        <v>1260</v>
      </c>
      <c r="Q314" s="160"/>
    </row>
    <row r="315" spans="1:17" s="161" customFormat="1" ht="31.5">
      <c r="A315" s="157">
        <v>13</v>
      </c>
      <c r="B315" s="137" t="s">
        <v>1261</v>
      </c>
      <c r="C315" s="152" t="s">
        <v>25</v>
      </c>
      <c r="D315" s="152" t="s">
        <v>1262</v>
      </c>
      <c r="E315" s="157">
        <v>2026</v>
      </c>
      <c r="F315" s="157">
        <v>2028</v>
      </c>
      <c r="G315" s="152" t="s">
        <v>1238</v>
      </c>
      <c r="H315" s="158"/>
      <c r="I315" s="139">
        <v>2300</v>
      </c>
      <c r="J315" s="139">
        <v>2300</v>
      </c>
      <c r="K315" s="139"/>
      <c r="L315" s="139"/>
      <c r="M315" s="139">
        <v>2300</v>
      </c>
      <c r="N315" s="139"/>
      <c r="O315" s="139"/>
      <c r="P315" s="137" t="s">
        <v>1263</v>
      </c>
      <c r="Q315" s="160"/>
    </row>
    <row r="316" spans="1:17" s="161" customFormat="1" ht="31.5">
      <c r="A316" s="157">
        <v>14</v>
      </c>
      <c r="B316" s="137" t="s">
        <v>1264</v>
      </c>
      <c r="C316" s="152" t="s">
        <v>25</v>
      </c>
      <c r="D316" s="152" t="s">
        <v>1262</v>
      </c>
      <c r="E316" s="157">
        <v>2026</v>
      </c>
      <c r="F316" s="157">
        <v>2028</v>
      </c>
      <c r="G316" s="152" t="s">
        <v>1238</v>
      </c>
      <c r="H316" s="158"/>
      <c r="I316" s="139">
        <v>2300</v>
      </c>
      <c r="J316" s="139">
        <v>2300</v>
      </c>
      <c r="K316" s="139"/>
      <c r="L316" s="139"/>
      <c r="M316" s="139">
        <v>2300</v>
      </c>
      <c r="N316" s="139"/>
      <c r="O316" s="139"/>
      <c r="P316" s="137" t="s">
        <v>1265</v>
      </c>
      <c r="Q316" s="160"/>
    </row>
    <row r="317" spans="1:17" s="161" customFormat="1" ht="31.5">
      <c r="A317" s="157">
        <v>15</v>
      </c>
      <c r="B317" s="137" t="s">
        <v>1266</v>
      </c>
      <c r="C317" s="152" t="s">
        <v>25</v>
      </c>
      <c r="D317" s="152" t="s">
        <v>1262</v>
      </c>
      <c r="E317" s="157">
        <v>2026</v>
      </c>
      <c r="F317" s="157">
        <v>2028</v>
      </c>
      <c r="G317" s="152" t="s">
        <v>1238</v>
      </c>
      <c r="H317" s="158"/>
      <c r="I317" s="139">
        <v>2300</v>
      </c>
      <c r="J317" s="139">
        <v>2300</v>
      </c>
      <c r="K317" s="139"/>
      <c r="L317" s="139"/>
      <c r="M317" s="139">
        <v>2300</v>
      </c>
      <c r="N317" s="139"/>
      <c r="O317" s="139"/>
      <c r="P317" s="137" t="s">
        <v>1267</v>
      </c>
      <c r="Q317" s="160"/>
    </row>
    <row r="318" spans="1:17" s="161" customFormat="1" ht="31.5">
      <c r="A318" s="157">
        <v>16</v>
      </c>
      <c r="B318" s="137" t="s">
        <v>1268</v>
      </c>
      <c r="C318" s="152" t="s">
        <v>25</v>
      </c>
      <c r="D318" s="152" t="s">
        <v>1262</v>
      </c>
      <c r="E318" s="157">
        <v>2026</v>
      </c>
      <c r="F318" s="157">
        <v>2028</v>
      </c>
      <c r="G318" s="152" t="s">
        <v>1238</v>
      </c>
      <c r="H318" s="158"/>
      <c r="I318" s="139">
        <v>2300</v>
      </c>
      <c r="J318" s="139">
        <v>2300</v>
      </c>
      <c r="K318" s="139"/>
      <c r="L318" s="139"/>
      <c r="M318" s="139">
        <v>2300</v>
      </c>
      <c r="N318" s="139"/>
      <c r="O318" s="139"/>
      <c r="P318" s="137" t="s">
        <v>1269</v>
      </c>
      <c r="Q318" s="160"/>
    </row>
    <row r="319" spans="1:17" s="161" customFormat="1" ht="31.5">
      <c r="A319" s="157">
        <v>17</v>
      </c>
      <c r="B319" s="137" t="s">
        <v>1270</v>
      </c>
      <c r="C319" s="152" t="s">
        <v>25</v>
      </c>
      <c r="D319" s="152" t="s">
        <v>1262</v>
      </c>
      <c r="E319" s="157">
        <v>2026</v>
      </c>
      <c r="F319" s="157">
        <v>2028</v>
      </c>
      <c r="G319" s="152" t="s">
        <v>1238</v>
      </c>
      <c r="H319" s="158"/>
      <c r="I319" s="139">
        <v>2300</v>
      </c>
      <c r="J319" s="139">
        <v>2300</v>
      </c>
      <c r="K319" s="139"/>
      <c r="L319" s="139"/>
      <c r="M319" s="139">
        <v>2300</v>
      </c>
      <c r="N319" s="139"/>
      <c r="O319" s="139"/>
      <c r="P319" s="137" t="s">
        <v>1271</v>
      </c>
      <c r="Q319" s="160"/>
    </row>
    <row r="320" spans="1:17" s="161" customFormat="1" ht="31.5">
      <c r="A320" s="157">
        <v>18</v>
      </c>
      <c r="B320" s="137" t="s">
        <v>1272</v>
      </c>
      <c r="C320" s="152" t="s">
        <v>25</v>
      </c>
      <c r="D320" s="152" t="s">
        <v>1262</v>
      </c>
      <c r="E320" s="157">
        <v>2026</v>
      </c>
      <c r="F320" s="157">
        <v>2028</v>
      </c>
      <c r="G320" s="152" t="s">
        <v>1238</v>
      </c>
      <c r="H320" s="158"/>
      <c r="I320" s="139">
        <v>2300</v>
      </c>
      <c r="J320" s="139">
        <v>2300</v>
      </c>
      <c r="K320" s="139"/>
      <c r="L320" s="139"/>
      <c r="M320" s="139">
        <v>2300</v>
      </c>
      <c r="N320" s="139"/>
      <c r="O320" s="139"/>
      <c r="P320" s="137" t="s">
        <v>1273</v>
      </c>
      <c r="Q320" s="160"/>
    </row>
    <row r="321" spans="1:17" s="161" customFormat="1" ht="31.5">
      <c r="A321" s="157">
        <v>19</v>
      </c>
      <c r="B321" s="137" t="s">
        <v>1274</v>
      </c>
      <c r="C321" s="152" t="s">
        <v>25</v>
      </c>
      <c r="D321" s="152" t="s">
        <v>1275</v>
      </c>
      <c r="E321" s="157">
        <v>2026</v>
      </c>
      <c r="F321" s="157">
        <v>2028</v>
      </c>
      <c r="G321" s="152" t="s">
        <v>1238</v>
      </c>
      <c r="H321" s="158"/>
      <c r="I321" s="139">
        <v>4000</v>
      </c>
      <c r="J321" s="139">
        <v>4000</v>
      </c>
      <c r="K321" s="139"/>
      <c r="L321" s="139"/>
      <c r="M321" s="139">
        <v>4000</v>
      </c>
      <c r="N321" s="139"/>
      <c r="O321" s="139"/>
      <c r="P321" s="137" t="s">
        <v>1276</v>
      </c>
      <c r="Q321" s="160"/>
    </row>
    <row r="322" spans="1:17" s="161" customFormat="1" ht="31.5">
      <c r="A322" s="157">
        <v>20</v>
      </c>
      <c r="B322" s="137" t="s">
        <v>1277</v>
      </c>
      <c r="C322" s="152" t="s">
        <v>25</v>
      </c>
      <c r="D322" s="152" t="s">
        <v>1275</v>
      </c>
      <c r="E322" s="157">
        <v>2026</v>
      </c>
      <c r="F322" s="157">
        <v>2028</v>
      </c>
      <c r="G322" s="152" t="s">
        <v>1238</v>
      </c>
      <c r="H322" s="158"/>
      <c r="I322" s="139">
        <v>3000</v>
      </c>
      <c r="J322" s="139">
        <v>3000</v>
      </c>
      <c r="K322" s="139"/>
      <c r="L322" s="139"/>
      <c r="M322" s="139">
        <v>3000</v>
      </c>
      <c r="N322" s="139"/>
      <c r="O322" s="139"/>
      <c r="P322" s="137" t="s">
        <v>1260</v>
      </c>
      <c r="Q322" s="160"/>
    </row>
    <row r="323" spans="1:17" s="148" customFormat="1" ht="78.75">
      <c r="A323" s="223" t="s">
        <v>1235</v>
      </c>
      <c r="B323" s="131" t="s">
        <v>944</v>
      </c>
      <c r="C323" s="150"/>
      <c r="D323" s="150"/>
      <c r="E323" s="142"/>
      <c r="F323" s="142"/>
      <c r="G323" s="143"/>
      <c r="H323" s="144"/>
      <c r="I323" s="188"/>
      <c r="J323" s="188"/>
      <c r="K323" s="188"/>
      <c r="L323" s="188"/>
      <c r="M323" s="188"/>
      <c r="N323" s="188"/>
      <c r="O323" s="188"/>
      <c r="P323" s="220"/>
      <c r="Q323" s="147"/>
    </row>
    <row r="324" spans="1:17" s="148" customFormat="1" ht="30" customHeight="1">
      <c r="A324" s="223" t="s">
        <v>85</v>
      </c>
      <c r="B324" s="131" t="s">
        <v>1043</v>
      </c>
      <c r="C324" s="150"/>
      <c r="D324" s="150"/>
      <c r="E324" s="142"/>
      <c r="F324" s="142"/>
      <c r="G324" s="143"/>
      <c r="H324" s="144"/>
      <c r="I324" s="188">
        <f>SUM(I325:I340)</f>
        <v>198999.7</v>
      </c>
      <c r="J324" s="188">
        <f t="shared" ref="J324:O324" si="97">SUM(J325:J340)</f>
        <v>199000</v>
      </c>
      <c r="K324" s="188">
        <f t="shared" si="97"/>
        <v>0</v>
      </c>
      <c r="L324" s="188">
        <f t="shared" si="97"/>
        <v>0</v>
      </c>
      <c r="M324" s="188">
        <f t="shared" si="97"/>
        <v>199000</v>
      </c>
      <c r="N324" s="188">
        <f t="shared" si="97"/>
        <v>0</v>
      </c>
      <c r="O324" s="188">
        <f t="shared" si="97"/>
        <v>0</v>
      </c>
      <c r="P324" s="220"/>
      <c r="Q324" s="147"/>
    </row>
    <row r="325" spans="1:17" s="161" customFormat="1" ht="63">
      <c r="A325" s="157">
        <v>1</v>
      </c>
      <c r="B325" s="137" t="s">
        <v>1278</v>
      </c>
      <c r="C325" s="152" t="s">
        <v>25</v>
      </c>
      <c r="D325" s="152" t="s">
        <v>1279</v>
      </c>
      <c r="E325" s="157">
        <v>2026</v>
      </c>
      <c r="F325" s="157">
        <v>2028</v>
      </c>
      <c r="G325" s="152" t="s">
        <v>1280</v>
      </c>
      <c r="H325" s="158"/>
      <c r="I325" s="139">
        <v>4400</v>
      </c>
      <c r="J325" s="139">
        <v>4400</v>
      </c>
      <c r="K325" s="139"/>
      <c r="L325" s="139"/>
      <c r="M325" s="139">
        <v>4400</v>
      </c>
      <c r="N325" s="139"/>
      <c r="O325" s="139"/>
      <c r="P325" s="137" t="s">
        <v>1281</v>
      </c>
      <c r="Q325" s="160"/>
    </row>
    <row r="326" spans="1:17" s="161" customFormat="1" ht="31.5">
      <c r="A326" s="157">
        <v>2</v>
      </c>
      <c r="B326" s="137" t="s">
        <v>1282</v>
      </c>
      <c r="C326" s="152" t="s">
        <v>25</v>
      </c>
      <c r="D326" s="152" t="s">
        <v>1279</v>
      </c>
      <c r="E326" s="157">
        <v>2026</v>
      </c>
      <c r="F326" s="157">
        <v>2028</v>
      </c>
      <c r="G326" s="152" t="s">
        <v>1283</v>
      </c>
      <c r="H326" s="158"/>
      <c r="I326" s="139">
        <v>6900</v>
      </c>
      <c r="J326" s="139">
        <v>6900</v>
      </c>
      <c r="K326" s="139"/>
      <c r="L326" s="139"/>
      <c r="M326" s="139">
        <v>6900</v>
      </c>
      <c r="N326" s="139"/>
      <c r="O326" s="139"/>
      <c r="P326" s="137" t="s">
        <v>1281</v>
      </c>
      <c r="Q326" s="160"/>
    </row>
    <row r="327" spans="1:17" s="161" customFormat="1" ht="31.5">
      <c r="A327" s="157">
        <v>3</v>
      </c>
      <c r="B327" s="137" t="s">
        <v>1284</v>
      </c>
      <c r="C327" s="152" t="s">
        <v>25</v>
      </c>
      <c r="D327" s="152" t="s">
        <v>1279</v>
      </c>
      <c r="E327" s="157">
        <v>2026</v>
      </c>
      <c r="F327" s="157">
        <v>2028</v>
      </c>
      <c r="G327" s="152" t="s">
        <v>1285</v>
      </c>
      <c r="H327" s="158"/>
      <c r="I327" s="139">
        <v>10000</v>
      </c>
      <c r="J327" s="139">
        <v>10000</v>
      </c>
      <c r="K327" s="139"/>
      <c r="L327" s="139"/>
      <c r="M327" s="139">
        <v>10000</v>
      </c>
      <c r="N327" s="139"/>
      <c r="O327" s="139"/>
      <c r="P327" s="137" t="s">
        <v>1286</v>
      </c>
      <c r="Q327" s="160"/>
    </row>
    <row r="328" spans="1:17" s="161" customFormat="1" ht="31.5">
      <c r="A328" s="157">
        <v>4</v>
      </c>
      <c r="B328" s="137" t="s">
        <v>1287</v>
      </c>
      <c r="C328" s="152" t="s">
        <v>25</v>
      </c>
      <c r="D328" s="152" t="s">
        <v>1262</v>
      </c>
      <c r="E328" s="157">
        <v>2028</v>
      </c>
      <c r="F328" s="157">
        <v>2030</v>
      </c>
      <c r="G328" s="152" t="s">
        <v>1288</v>
      </c>
      <c r="H328" s="158"/>
      <c r="I328" s="139">
        <v>22000</v>
      </c>
      <c r="J328" s="139">
        <v>22000</v>
      </c>
      <c r="K328" s="139"/>
      <c r="L328" s="139"/>
      <c r="M328" s="139">
        <v>22000</v>
      </c>
      <c r="N328" s="139"/>
      <c r="O328" s="139"/>
      <c r="P328" s="137" t="s">
        <v>1289</v>
      </c>
      <c r="Q328" s="160"/>
    </row>
    <row r="329" spans="1:17" s="161" customFormat="1" ht="63">
      <c r="A329" s="157">
        <v>5</v>
      </c>
      <c r="B329" s="137" t="s">
        <v>1290</v>
      </c>
      <c r="C329" s="152" t="s">
        <v>25</v>
      </c>
      <c r="D329" s="152" t="s">
        <v>1262</v>
      </c>
      <c r="E329" s="157">
        <v>2026</v>
      </c>
      <c r="F329" s="157">
        <v>2028</v>
      </c>
      <c r="G329" s="157" t="s">
        <v>577</v>
      </c>
      <c r="H329" s="158"/>
      <c r="I329" s="139">
        <v>15100</v>
      </c>
      <c r="J329" s="139">
        <v>15100</v>
      </c>
      <c r="K329" s="139"/>
      <c r="L329" s="139"/>
      <c r="M329" s="139">
        <v>15100</v>
      </c>
      <c r="N329" s="139"/>
      <c r="O329" s="139"/>
      <c r="P329" s="137" t="s">
        <v>1291</v>
      </c>
      <c r="Q329" s="160"/>
    </row>
    <row r="330" spans="1:17" s="161" customFormat="1" ht="31.5">
      <c r="A330" s="157">
        <v>5</v>
      </c>
      <c r="B330" s="137" t="s">
        <v>1292</v>
      </c>
      <c r="C330" s="152" t="s">
        <v>25</v>
      </c>
      <c r="D330" s="152" t="s">
        <v>1237</v>
      </c>
      <c r="E330" s="157">
        <v>2026</v>
      </c>
      <c r="F330" s="157">
        <v>2028</v>
      </c>
      <c r="G330" s="157" t="s">
        <v>1293</v>
      </c>
      <c r="H330" s="158"/>
      <c r="I330" s="139">
        <v>6700</v>
      </c>
      <c r="J330" s="139">
        <v>6700</v>
      </c>
      <c r="K330" s="139"/>
      <c r="L330" s="139"/>
      <c r="M330" s="139">
        <v>6700</v>
      </c>
      <c r="N330" s="139"/>
      <c r="O330" s="139"/>
      <c r="P330" s="137" t="s">
        <v>1286</v>
      </c>
      <c r="Q330" s="160"/>
    </row>
    <row r="331" spans="1:17" s="161" customFormat="1" ht="31.5">
      <c r="A331" s="157">
        <v>6</v>
      </c>
      <c r="B331" s="137" t="s">
        <v>1294</v>
      </c>
      <c r="C331" s="152" t="s">
        <v>25</v>
      </c>
      <c r="D331" s="152" t="s">
        <v>1247</v>
      </c>
      <c r="E331" s="157">
        <v>2026</v>
      </c>
      <c r="F331" s="157">
        <v>2028</v>
      </c>
      <c r="G331" s="152" t="s">
        <v>1295</v>
      </c>
      <c r="H331" s="158"/>
      <c r="I331" s="139">
        <v>10899.7</v>
      </c>
      <c r="J331" s="139">
        <v>10900</v>
      </c>
      <c r="K331" s="139"/>
      <c r="L331" s="139"/>
      <c r="M331" s="139">
        <v>10900</v>
      </c>
      <c r="N331" s="139"/>
      <c r="O331" s="139"/>
      <c r="P331" s="137" t="s">
        <v>1291</v>
      </c>
      <c r="Q331" s="160"/>
    </row>
    <row r="332" spans="1:17" s="161" customFormat="1" ht="31.5">
      <c r="A332" s="157">
        <v>7</v>
      </c>
      <c r="B332" s="137" t="s">
        <v>1296</v>
      </c>
      <c r="C332" s="152" t="s">
        <v>25</v>
      </c>
      <c r="D332" s="152" t="s">
        <v>1256</v>
      </c>
      <c r="E332" s="157">
        <v>2026</v>
      </c>
      <c r="F332" s="157">
        <v>2028</v>
      </c>
      <c r="G332" s="152" t="s">
        <v>1297</v>
      </c>
      <c r="H332" s="158"/>
      <c r="I332" s="139">
        <v>23000</v>
      </c>
      <c r="J332" s="139">
        <v>23000</v>
      </c>
      <c r="K332" s="139"/>
      <c r="L332" s="139"/>
      <c r="M332" s="139">
        <v>23000</v>
      </c>
      <c r="N332" s="139"/>
      <c r="O332" s="139"/>
      <c r="P332" s="137" t="s">
        <v>1289</v>
      </c>
      <c r="Q332" s="160"/>
    </row>
    <row r="333" spans="1:17" s="161" customFormat="1" ht="31.5">
      <c r="A333" s="157">
        <v>8</v>
      </c>
      <c r="B333" s="137" t="s">
        <v>1298</v>
      </c>
      <c r="C333" s="152" t="s">
        <v>25</v>
      </c>
      <c r="D333" s="152" t="s">
        <v>1250</v>
      </c>
      <c r="E333" s="157">
        <v>2026</v>
      </c>
      <c r="F333" s="157">
        <v>2028</v>
      </c>
      <c r="G333" s="152" t="s">
        <v>1299</v>
      </c>
      <c r="H333" s="158"/>
      <c r="I333" s="139">
        <v>12000</v>
      </c>
      <c r="J333" s="139">
        <v>12000</v>
      </c>
      <c r="K333" s="139"/>
      <c r="L333" s="139"/>
      <c r="M333" s="139">
        <v>12000</v>
      </c>
      <c r="N333" s="139"/>
      <c r="O333" s="139"/>
      <c r="P333" s="137" t="s">
        <v>1286</v>
      </c>
      <c r="Q333" s="160"/>
    </row>
    <row r="334" spans="1:17" s="161" customFormat="1" ht="47.25">
      <c r="A334" s="157">
        <v>9</v>
      </c>
      <c r="B334" s="137" t="s">
        <v>1300</v>
      </c>
      <c r="C334" s="152" t="s">
        <v>25</v>
      </c>
      <c r="D334" s="152" t="s">
        <v>1250</v>
      </c>
      <c r="E334" s="158">
        <v>2026</v>
      </c>
      <c r="F334" s="158">
        <v>2028</v>
      </c>
      <c r="G334" s="157" t="s">
        <v>1301</v>
      </c>
      <c r="H334" s="158"/>
      <c r="I334" s="139">
        <v>7300</v>
      </c>
      <c r="J334" s="139">
        <v>7300</v>
      </c>
      <c r="K334" s="139"/>
      <c r="L334" s="139"/>
      <c r="M334" s="139">
        <v>7300</v>
      </c>
      <c r="N334" s="139"/>
      <c r="O334" s="139"/>
      <c r="P334" s="137" t="s">
        <v>1289</v>
      </c>
      <c r="Q334" s="160"/>
    </row>
    <row r="335" spans="1:17" s="161" customFormat="1" ht="31.5">
      <c r="A335" s="157">
        <v>10</v>
      </c>
      <c r="B335" s="137" t="s">
        <v>1302</v>
      </c>
      <c r="C335" s="152" t="s">
        <v>25</v>
      </c>
      <c r="D335" s="152" t="s">
        <v>1250</v>
      </c>
      <c r="E335" s="157">
        <v>2026</v>
      </c>
      <c r="F335" s="157">
        <v>2028</v>
      </c>
      <c r="G335" s="157" t="s">
        <v>1301</v>
      </c>
      <c r="H335" s="158"/>
      <c r="I335" s="139">
        <v>5100</v>
      </c>
      <c r="J335" s="139">
        <v>5100</v>
      </c>
      <c r="K335" s="139"/>
      <c r="L335" s="139"/>
      <c r="M335" s="139">
        <v>5100</v>
      </c>
      <c r="N335" s="139"/>
      <c r="O335" s="139"/>
      <c r="P335" s="137" t="s">
        <v>1291</v>
      </c>
      <c r="Q335" s="160"/>
    </row>
    <row r="336" spans="1:17" s="161" customFormat="1" ht="63">
      <c r="A336" s="157">
        <v>11</v>
      </c>
      <c r="B336" s="137" t="s">
        <v>1303</v>
      </c>
      <c r="C336" s="152" t="s">
        <v>25</v>
      </c>
      <c r="D336" s="152" t="s">
        <v>1279</v>
      </c>
      <c r="E336" s="157">
        <v>2026</v>
      </c>
      <c r="F336" s="157">
        <v>2028</v>
      </c>
      <c r="G336" s="152" t="s">
        <v>1304</v>
      </c>
      <c r="H336" s="158"/>
      <c r="I336" s="139">
        <v>10300</v>
      </c>
      <c r="J336" s="139">
        <v>10300</v>
      </c>
      <c r="K336" s="139"/>
      <c r="L336" s="139"/>
      <c r="M336" s="139">
        <v>10300</v>
      </c>
      <c r="N336" s="139"/>
      <c r="O336" s="139"/>
      <c r="P336" s="137" t="s">
        <v>1281</v>
      </c>
      <c r="Q336" s="160"/>
    </row>
    <row r="337" spans="1:17" s="161" customFormat="1" ht="31.5">
      <c r="A337" s="157">
        <v>12</v>
      </c>
      <c r="B337" s="137" t="s">
        <v>1305</v>
      </c>
      <c r="C337" s="152" t="s">
        <v>25</v>
      </c>
      <c r="D337" s="152" t="s">
        <v>1275</v>
      </c>
      <c r="E337" s="158">
        <v>2026</v>
      </c>
      <c r="F337" s="158">
        <v>2028</v>
      </c>
      <c r="G337" s="157" t="s">
        <v>1306</v>
      </c>
      <c r="H337" s="158"/>
      <c r="I337" s="139">
        <v>14000</v>
      </c>
      <c r="J337" s="139">
        <v>14000</v>
      </c>
      <c r="K337" s="139"/>
      <c r="L337" s="139"/>
      <c r="M337" s="139">
        <v>14000</v>
      </c>
      <c r="N337" s="139"/>
      <c r="O337" s="139"/>
      <c r="P337" s="137" t="s">
        <v>1281</v>
      </c>
      <c r="Q337" s="160"/>
    </row>
    <row r="338" spans="1:17" s="161" customFormat="1" ht="31.5">
      <c r="A338" s="157">
        <v>13</v>
      </c>
      <c r="B338" s="285" t="s">
        <v>1307</v>
      </c>
      <c r="C338" s="152" t="s">
        <v>25</v>
      </c>
      <c r="D338" s="152" t="s">
        <v>1308</v>
      </c>
      <c r="E338" s="157">
        <v>2026</v>
      </c>
      <c r="F338" s="157">
        <v>2028</v>
      </c>
      <c r="G338" s="157" t="s">
        <v>1304</v>
      </c>
      <c r="H338" s="158"/>
      <c r="I338" s="139">
        <v>10300</v>
      </c>
      <c r="J338" s="139">
        <v>10300</v>
      </c>
      <c r="K338" s="139"/>
      <c r="L338" s="139"/>
      <c r="M338" s="139">
        <v>10300</v>
      </c>
      <c r="N338" s="139"/>
      <c r="O338" s="139"/>
      <c r="P338" s="137" t="s">
        <v>1291</v>
      </c>
      <c r="Q338" s="160"/>
    </row>
    <row r="339" spans="1:17" s="161" customFormat="1" ht="31.5">
      <c r="A339" s="157">
        <v>14</v>
      </c>
      <c r="B339" s="137" t="s">
        <v>1309</v>
      </c>
      <c r="C339" s="152" t="s">
        <v>25</v>
      </c>
      <c r="D339" s="152" t="s">
        <v>1247</v>
      </c>
      <c r="E339" s="157">
        <v>2028</v>
      </c>
      <c r="F339" s="157">
        <v>2030</v>
      </c>
      <c r="G339" s="157" t="s">
        <v>1310</v>
      </c>
      <c r="H339" s="158"/>
      <c r="I339" s="139">
        <v>24000</v>
      </c>
      <c r="J339" s="139">
        <v>24000</v>
      </c>
      <c r="K339" s="139"/>
      <c r="L339" s="139"/>
      <c r="M339" s="139">
        <v>24000</v>
      </c>
      <c r="N339" s="139"/>
      <c r="O339" s="139"/>
      <c r="P339" s="137" t="s">
        <v>1291</v>
      </c>
      <c r="Q339" s="160"/>
    </row>
    <row r="340" spans="1:17" s="161" customFormat="1" ht="31.5">
      <c r="A340" s="157">
        <v>15</v>
      </c>
      <c r="B340" s="137" t="s">
        <v>1311</v>
      </c>
      <c r="C340" s="152" t="s">
        <v>25</v>
      </c>
      <c r="D340" s="152" t="s">
        <v>1262</v>
      </c>
      <c r="E340" s="157">
        <v>2028</v>
      </c>
      <c r="F340" s="157">
        <v>2030</v>
      </c>
      <c r="G340" s="157" t="s">
        <v>1312</v>
      </c>
      <c r="H340" s="158"/>
      <c r="I340" s="139">
        <v>17000</v>
      </c>
      <c r="J340" s="139">
        <v>17000</v>
      </c>
      <c r="K340" s="139"/>
      <c r="L340" s="139"/>
      <c r="M340" s="139">
        <v>17000</v>
      </c>
      <c r="N340" s="139"/>
      <c r="O340" s="139"/>
      <c r="P340" s="137" t="s">
        <v>1291</v>
      </c>
      <c r="Q340" s="160"/>
    </row>
    <row r="341" spans="1:17" s="161" customFormat="1" ht="31.5">
      <c r="A341" s="223" t="s">
        <v>86</v>
      </c>
      <c r="B341" s="131" t="s">
        <v>985</v>
      </c>
      <c r="C341" s="152"/>
      <c r="D341" s="152"/>
      <c r="E341" s="157"/>
      <c r="F341" s="157"/>
      <c r="G341" s="152"/>
      <c r="H341" s="158"/>
      <c r="I341" s="188">
        <f>SUM(I342:I345)</f>
        <v>22700.243200000001</v>
      </c>
      <c r="J341" s="188">
        <f t="shared" ref="J341:O341" si="98">SUM(J342:J345)</f>
        <v>22700.243200000001</v>
      </c>
      <c r="K341" s="188">
        <f t="shared" si="98"/>
        <v>0</v>
      </c>
      <c r="L341" s="188">
        <f t="shared" si="98"/>
        <v>0</v>
      </c>
      <c r="M341" s="188">
        <f t="shared" si="98"/>
        <v>22700.243200000001</v>
      </c>
      <c r="N341" s="188">
        <f t="shared" si="98"/>
        <v>0</v>
      </c>
      <c r="O341" s="188">
        <f t="shared" si="98"/>
        <v>0</v>
      </c>
      <c r="P341" s="137"/>
      <c r="Q341" s="160"/>
    </row>
    <row r="342" spans="1:17" s="161" customFormat="1">
      <c r="A342" s="157">
        <v>1</v>
      </c>
      <c r="B342" s="137" t="s">
        <v>1313</v>
      </c>
      <c r="C342" s="152" t="s">
        <v>25</v>
      </c>
      <c r="D342" s="152" t="s">
        <v>1237</v>
      </c>
      <c r="E342" s="157">
        <v>2026</v>
      </c>
      <c r="F342" s="157">
        <v>2028</v>
      </c>
      <c r="G342" s="152" t="s">
        <v>1314</v>
      </c>
      <c r="H342" s="158"/>
      <c r="I342" s="139">
        <v>4500.3032000000003</v>
      </c>
      <c r="J342" s="139">
        <v>4500.3032000000003</v>
      </c>
      <c r="K342" s="139"/>
      <c r="L342" s="139"/>
      <c r="M342" s="139">
        <v>4500.3032000000003</v>
      </c>
      <c r="N342" s="139"/>
      <c r="O342" s="139"/>
      <c r="P342" s="137" t="s">
        <v>1315</v>
      </c>
      <c r="Q342" s="160"/>
    </row>
    <row r="343" spans="1:17" s="161" customFormat="1">
      <c r="A343" s="157">
        <v>2</v>
      </c>
      <c r="B343" s="137" t="s">
        <v>1316</v>
      </c>
      <c r="C343" s="152" t="s">
        <v>25</v>
      </c>
      <c r="D343" s="152" t="s">
        <v>1279</v>
      </c>
      <c r="E343" s="157">
        <v>2026</v>
      </c>
      <c r="F343" s="157">
        <v>2028</v>
      </c>
      <c r="G343" s="152" t="s">
        <v>1317</v>
      </c>
      <c r="H343" s="158"/>
      <c r="I343" s="139">
        <v>5699.9400000000005</v>
      </c>
      <c r="J343" s="139">
        <v>5699.9400000000005</v>
      </c>
      <c r="K343" s="139"/>
      <c r="L343" s="139"/>
      <c r="M343" s="139">
        <v>5699.9400000000005</v>
      </c>
      <c r="N343" s="139"/>
      <c r="O343" s="139"/>
      <c r="P343" s="204"/>
      <c r="Q343" s="160"/>
    </row>
    <row r="344" spans="1:17" s="199" customFormat="1" ht="47.25">
      <c r="A344" s="157">
        <v>3</v>
      </c>
      <c r="B344" s="284" t="s">
        <v>1318</v>
      </c>
      <c r="C344" s="152" t="s">
        <v>25</v>
      </c>
      <c r="D344" s="152" t="s">
        <v>1319</v>
      </c>
      <c r="E344" s="157">
        <v>2026</v>
      </c>
      <c r="F344" s="157">
        <v>2028</v>
      </c>
      <c r="G344" s="152" t="s">
        <v>1119</v>
      </c>
      <c r="H344" s="158"/>
      <c r="I344" s="139">
        <v>9500</v>
      </c>
      <c r="J344" s="139">
        <v>9500</v>
      </c>
      <c r="K344" s="139"/>
      <c r="L344" s="139"/>
      <c r="M344" s="139">
        <v>9500</v>
      </c>
      <c r="N344" s="139"/>
      <c r="O344" s="139"/>
      <c r="P344" s="204" t="s">
        <v>1320</v>
      </c>
      <c r="Q344" s="198"/>
    </row>
    <row r="345" spans="1:17" s="199" customFormat="1">
      <c r="A345" s="157">
        <v>4</v>
      </c>
      <c r="B345" s="137" t="s">
        <v>1321</v>
      </c>
      <c r="C345" s="152" t="s">
        <v>25</v>
      </c>
      <c r="D345" s="152" t="s">
        <v>1250</v>
      </c>
      <c r="E345" s="157">
        <v>2026</v>
      </c>
      <c r="F345" s="157">
        <v>2028</v>
      </c>
      <c r="G345" s="152" t="s">
        <v>1322</v>
      </c>
      <c r="H345" s="158"/>
      <c r="I345" s="139">
        <v>3000</v>
      </c>
      <c r="J345" s="139">
        <v>3000</v>
      </c>
      <c r="K345" s="139"/>
      <c r="L345" s="139"/>
      <c r="M345" s="139">
        <v>3000</v>
      </c>
      <c r="N345" s="139"/>
      <c r="O345" s="139"/>
      <c r="P345" s="204" t="s">
        <v>1082</v>
      </c>
      <c r="Q345" s="198"/>
    </row>
    <row r="346" spans="1:17" s="161" customFormat="1" ht="31.5">
      <c r="A346" s="223" t="s">
        <v>151</v>
      </c>
      <c r="B346" s="131" t="s">
        <v>1323</v>
      </c>
      <c r="C346" s="152"/>
      <c r="D346" s="152"/>
      <c r="E346" s="157"/>
      <c r="F346" s="157"/>
      <c r="G346" s="152"/>
      <c r="H346" s="158"/>
      <c r="I346" s="188">
        <v>32000</v>
      </c>
      <c r="J346" s="188">
        <v>32000</v>
      </c>
      <c r="K346" s="188">
        <v>0</v>
      </c>
      <c r="L346" s="188">
        <v>0</v>
      </c>
      <c r="M346" s="188">
        <v>32000</v>
      </c>
      <c r="N346" s="188">
        <v>0</v>
      </c>
      <c r="O346" s="188">
        <v>0</v>
      </c>
      <c r="P346" s="204"/>
      <c r="Q346" s="160"/>
    </row>
    <row r="347" spans="1:17" s="161" customFormat="1" ht="47.25">
      <c r="A347" s="157">
        <v>1</v>
      </c>
      <c r="B347" s="137" t="s">
        <v>1324</v>
      </c>
      <c r="C347" s="152" t="s">
        <v>25</v>
      </c>
      <c r="D347" s="152" t="s">
        <v>1247</v>
      </c>
      <c r="E347" s="157">
        <v>2026</v>
      </c>
      <c r="F347" s="157">
        <v>2028</v>
      </c>
      <c r="G347" s="152" t="s">
        <v>1325</v>
      </c>
      <c r="H347" s="158"/>
      <c r="I347" s="139">
        <v>10000</v>
      </c>
      <c r="J347" s="139">
        <v>10000</v>
      </c>
      <c r="K347" s="139"/>
      <c r="L347" s="139"/>
      <c r="M347" s="139">
        <v>10000</v>
      </c>
      <c r="N347" s="139"/>
      <c r="O347" s="139"/>
      <c r="P347" s="204"/>
      <c r="Q347" s="160"/>
    </row>
    <row r="348" spans="1:17" s="161" customFormat="1" ht="31.5">
      <c r="A348" s="157">
        <v>2</v>
      </c>
      <c r="B348" s="137" t="s">
        <v>1326</v>
      </c>
      <c r="C348" s="152" t="s">
        <v>25</v>
      </c>
      <c r="D348" s="152" t="s">
        <v>1327</v>
      </c>
      <c r="E348" s="157">
        <v>2026</v>
      </c>
      <c r="F348" s="157">
        <v>2028</v>
      </c>
      <c r="G348" s="152" t="s">
        <v>1328</v>
      </c>
      <c r="H348" s="158"/>
      <c r="I348" s="139">
        <v>17000</v>
      </c>
      <c r="J348" s="139">
        <v>17000</v>
      </c>
      <c r="K348" s="139"/>
      <c r="L348" s="139"/>
      <c r="M348" s="139">
        <v>17000</v>
      </c>
      <c r="N348" s="139"/>
      <c r="O348" s="139"/>
      <c r="P348" s="204"/>
      <c r="Q348" s="160"/>
    </row>
    <row r="349" spans="1:17" s="161" customFormat="1" ht="31.5">
      <c r="A349" s="157">
        <v>2</v>
      </c>
      <c r="B349" s="137" t="s">
        <v>1329</v>
      </c>
      <c r="C349" s="152" t="s">
        <v>25</v>
      </c>
      <c r="D349" s="152" t="s">
        <v>1250</v>
      </c>
      <c r="E349" s="157">
        <v>2026</v>
      </c>
      <c r="F349" s="157">
        <v>2028</v>
      </c>
      <c r="G349" s="152" t="s">
        <v>1330</v>
      </c>
      <c r="H349" s="158"/>
      <c r="I349" s="139">
        <v>5000</v>
      </c>
      <c r="J349" s="139">
        <v>5000</v>
      </c>
      <c r="K349" s="139"/>
      <c r="L349" s="139"/>
      <c r="M349" s="139">
        <v>5000</v>
      </c>
      <c r="N349" s="139"/>
      <c r="O349" s="139"/>
      <c r="P349" s="204"/>
      <c r="Q349" s="160"/>
    </row>
    <row r="350" spans="1:17" s="148" customFormat="1" ht="31.5">
      <c r="A350" s="223" t="s">
        <v>1235</v>
      </c>
      <c r="B350" s="131" t="s">
        <v>981</v>
      </c>
      <c r="C350" s="150"/>
      <c r="D350" s="150"/>
      <c r="E350" s="142"/>
      <c r="F350" s="142"/>
      <c r="G350" s="150"/>
      <c r="H350" s="144"/>
      <c r="I350" s="188"/>
      <c r="J350" s="188"/>
      <c r="K350" s="188"/>
      <c r="L350" s="188"/>
      <c r="M350" s="188"/>
      <c r="N350" s="188"/>
      <c r="O350" s="188"/>
      <c r="P350" s="220"/>
      <c r="Q350" s="147"/>
    </row>
    <row r="351" spans="1:17" s="161" customFormat="1">
      <c r="A351" s="223" t="s">
        <v>200</v>
      </c>
      <c r="B351" s="131" t="s">
        <v>1331</v>
      </c>
      <c r="C351" s="152"/>
      <c r="D351" s="152"/>
      <c r="E351" s="157"/>
      <c r="F351" s="157"/>
      <c r="G351" s="152"/>
      <c r="H351" s="158"/>
      <c r="I351" s="188">
        <v>96845</v>
      </c>
      <c r="J351" s="188">
        <v>96845</v>
      </c>
      <c r="K351" s="188">
        <v>0</v>
      </c>
      <c r="L351" s="188">
        <v>0</v>
      </c>
      <c r="M351" s="188">
        <v>96845</v>
      </c>
      <c r="N351" s="188">
        <v>0</v>
      </c>
      <c r="O351" s="188">
        <v>0</v>
      </c>
      <c r="P351" s="204"/>
      <c r="Q351" s="160"/>
    </row>
    <row r="352" spans="1:17" s="161" customFormat="1" ht="31.5">
      <c r="A352" s="157">
        <v>1</v>
      </c>
      <c r="B352" s="242" t="s">
        <v>1332</v>
      </c>
      <c r="C352" s="152"/>
      <c r="D352" s="152" t="s">
        <v>1333</v>
      </c>
      <c r="E352" s="158">
        <v>2026</v>
      </c>
      <c r="F352" s="158">
        <v>2028</v>
      </c>
      <c r="G352" s="152"/>
      <c r="H352" s="158"/>
      <c r="I352" s="139">
        <v>30925</v>
      </c>
      <c r="J352" s="139">
        <v>30925</v>
      </c>
      <c r="K352" s="139">
        <v>0</v>
      </c>
      <c r="L352" s="139">
        <v>0</v>
      </c>
      <c r="M352" s="139">
        <v>30925</v>
      </c>
      <c r="N352" s="139">
        <v>0</v>
      </c>
      <c r="O352" s="139">
        <v>0</v>
      </c>
      <c r="P352" s="158"/>
      <c r="Q352" s="160"/>
    </row>
    <row r="353" spans="1:17" s="161" customFormat="1" ht="47.25">
      <c r="A353" s="157">
        <v>2</v>
      </c>
      <c r="B353" s="137" t="s">
        <v>1334</v>
      </c>
      <c r="C353" s="152"/>
      <c r="D353" s="152" t="s">
        <v>1335</v>
      </c>
      <c r="E353" s="158">
        <v>2027</v>
      </c>
      <c r="F353" s="158">
        <v>2029</v>
      </c>
      <c r="G353" s="152"/>
      <c r="H353" s="158"/>
      <c r="I353" s="139">
        <v>17920</v>
      </c>
      <c r="J353" s="139">
        <v>17920</v>
      </c>
      <c r="K353" s="139">
        <v>0</v>
      </c>
      <c r="L353" s="139">
        <v>0</v>
      </c>
      <c r="M353" s="139">
        <v>17920</v>
      </c>
      <c r="N353" s="139">
        <v>0</v>
      </c>
      <c r="O353" s="139">
        <v>0</v>
      </c>
      <c r="P353" s="158"/>
      <c r="Q353" s="160"/>
    </row>
    <row r="354" spans="1:17" s="161" customFormat="1" ht="47.25">
      <c r="A354" s="157">
        <v>3</v>
      </c>
      <c r="B354" s="137" t="s">
        <v>1336</v>
      </c>
      <c r="C354" s="152"/>
      <c r="D354" s="152" t="s">
        <v>1337</v>
      </c>
      <c r="E354" s="158">
        <v>2027</v>
      </c>
      <c r="F354" s="158">
        <v>2029</v>
      </c>
      <c r="G354" s="152"/>
      <c r="H354" s="158"/>
      <c r="I354" s="139">
        <v>48000</v>
      </c>
      <c r="J354" s="139">
        <v>48000</v>
      </c>
      <c r="K354" s="139">
        <v>0</v>
      </c>
      <c r="L354" s="139">
        <v>0</v>
      </c>
      <c r="M354" s="139">
        <v>48000</v>
      </c>
      <c r="N354" s="139">
        <v>0</v>
      </c>
      <c r="O354" s="139">
        <v>0</v>
      </c>
      <c r="P354" s="158"/>
      <c r="Q354" s="160"/>
    </row>
    <row r="355" spans="1:17" s="148" customFormat="1" ht="35.1" customHeight="1">
      <c r="A355" s="142" t="s">
        <v>91</v>
      </c>
      <c r="B355" s="131" t="s">
        <v>183</v>
      </c>
      <c r="C355" s="143"/>
      <c r="D355" s="144"/>
      <c r="E355" s="144"/>
      <c r="F355" s="144"/>
      <c r="G355" s="144"/>
      <c r="H355" s="144"/>
      <c r="I355" s="266">
        <f t="shared" ref="I355:J355" si="99">I356+I358+I435</f>
        <v>428800</v>
      </c>
      <c r="J355" s="266">
        <f t="shared" si="99"/>
        <v>428800</v>
      </c>
      <c r="K355" s="188"/>
      <c r="L355" s="188"/>
      <c r="M355" s="266">
        <f>M356+M358+M435</f>
        <v>428800</v>
      </c>
      <c r="N355" s="188"/>
      <c r="O355" s="188"/>
      <c r="P355" s="112">
        <v>429470</v>
      </c>
      <c r="Q355" s="147"/>
    </row>
    <row r="356" spans="1:17" s="148" customFormat="1" ht="31.5">
      <c r="A356" s="142">
        <v>1</v>
      </c>
      <c r="B356" s="131" t="s">
        <v>77</v>
      </c>
      <c r="C356" s="150"/>
      <c r="D356" s="144"/>
      <c r="E356" s="144"/>
      <c r="F356" s="144"/>
      <c r="G356" s="144"/>
      <c r="H356" s="144"/>
      <c r="I356" s="266">
        <f t="shared" ref="I356:J356" si="100">+I357</f>
        <v>2800</v>
      </c>
      <c r="J356" s="266">
        <f t="shared" si="100"/>
        <v>2800</v>
      </c>
      <c r="K356" s="188"/>
      <c r="L356" s="188"/>
      <c r="M356" s="266">
        <f>+M357</f>
        <v>2800</v>
      </c>
      <c r="N356" s="188"/>
      <c r="O356" s="188"/>
      <c r="P356" s="144"/>
      <c r="Q356" s="147"/>
    </row>
    <row r="357" spans="1:17" s="148" customFormat="1">
      <c r="A357" s="200">
        <v>1</v>
      </c>
      <c r="B357" s="201" t="s">
        <v>1338</v>
      </c>
      <c r="C357" s="150"/>
      <c r="D357" s="202" t="s">
        <v>1339</v>
      </c>
      <c r="E357" s="158">
        <v>2025</v>
      </c>
      <c r="F357" s="158">
        <v>2025</v>
      </c>
      <c r="G357" s="202"/>
      <c r="H357" s="202"/>
      <c r="I357" s="184">
        <f>+M357</f>
        <v>2800</v>
      </c>
      <c r="J357" s="184">
        <f>+M357</f>
        <v>2800</v>
      </c>
      <c r="K357" s="184">
        <f>+M357</f>
        <v>2800</v>
      </c>
      <c r="L357" s="184">
        <f>+M357</f>
        <v>2800</v>
      </c>
      <c r="M357" s="184">
        <v>2800</v>
      </c>
      <c r="N357" s="188"/>
      <c r="O357" s="188"/>
      <c r="P357" s="144"/>
      <c r="Q357" s="147"/>
    </row>
    <row r="358" spans="1:17" s="148" customFormat="1" ht="31.5">
      <c r="A358" s="142">
        <v>2</v>
      </c>
      <c r="B358" s="131" t="s">
        <v>78</v>
      </c>
      <c r="C358" s="150"/>
      <c r="D358" s="144"/>
      <c r="E358" s="144"/>
      <c r="F358" s="144"/>
      <c r="G358" s="144"/>
      <c r="H358" s="144"/>
      <c r="I358" s="266">
        <f t="shared" ref="I358:J358" si="101">I359+I434</f>
        <v>426000</v>
      </c>
      <c r="J358" s="266">
        <f t="shared" si="101"/>
        <v>426000</v>
      </c>
      <c r="K358" s="188"/>
      <c r="L358" s="188"/>
      <c r="M358" s="266">
        <f>M359+M434</f>
        <v>426000</v>
      </c>
      <c r="N358" s="188"/>
      <c r="O358" s="188"/>
      <c r="P358" s="144"/>
      <c r="Q358" s="147"/>
    </row>
    <row r="359" spans="1:17" s="148" customFormat="1" ht="31.5">
      <c r="A359" s="142" t="s">
        <v>60</v>
      </c>
      <c r="B359" s="131" t="s">
        <v>79</v>
      </c>
      <c r="C359" s="150"/>
      <c r="D359" s="144"/>
      <c r="E359" s="144"/>
      <c r="F359" s="144"/>
      <c r="G359" s="144"/>
      <c r="H359" s="144"/>
      <c r="I359" s="266">
        <f t="shared" ref="I359:J359" si="102">I360+I387+I390+I431+I426</f>
        <v>426000</v>
      </c>
      <c r="J359" s="266">
        <f t="shared" si="102"/>
        <v>426000</v>
      </c>
      <c r="K359" s="188"/>
      <c r="L359" s="188"/>
      <c r="M359" s="266">
        <f>M360+M387+M390+M431+M426</f>
        <v>426000</v>
      </c>
      <c r="N359" s="188"/>
      <c r="O359" s="188"/>
      <c r="P359" s="144"/>
      <c r="Q359" s="147"/>
    </row>
    <row r="360" spans="1:17" s="148" customFormat="1" ht="47.25">
      <c r="A360" s="142" t="s">
        <v>1340</v>
      </c>
      <c r="B360" s="131" t="s">
        <v>933</v>
      </c>
      <c r="C360" s="150"/>
      <c r="D360" s="144"/>
      <c r="E360" s="144"/>
      <c r="F360" s="144"/>
      <c r="G360" s="144"/>
      <c r="H360" s="144"/>
      <c r="I360" s="266">
        <f t="shared" ref="I360:L360" si="103">SUM(I361:I386)</f>
        <v>69000</v>
      </c>
      <c r="J360" s="266">
        <f t="shared" si="103"/>
        <v>69000</v>
      </c>
      <c r="K360" s="266">
        <f t="shared" si="103"/>
        <v>0</v>
      </c>
      <c r="L360" s="266">
        <f t="shared" si="103"/>
        <v>0</v>
      </c>
      <c r="M360" s="266">
        <f>SUM(M361:M386)</f>
        <v>69000</v>
      </c>
      <c r="N360" s="188"/>
      <c r="O360" s="188"/>
      <c r="P360" s="144"/>
      <c r="Q360" s="147"/>
    </row>
    <row r="361" spans="1:17" s="148" customFormat="1">
      <c r="A361" s="142" t="s">
        <v>1340</v>
      </c>
      <c r="B361" s="131" t="s">
        <v>1341</v>
      </c>
      <c r="C361" s="150"/>
      <c r="D361" s="150"/>
      <c r="E361" s="150"/>
      <c r="F361" s="142"/>
      <c r="G361" s="150"/>
      <c r="H361" s="144"/>
      <c r="I361" s="188"/>
      <c r="J361" s="188"/>
      <c r="K361" s="188"/>
      <c r="L361" s="188"/>
      <c r="M361" s="270"/>
      <c r="N361" s="188"/>
      <c r="O361" s="188"/>
      <c r="P361" s="144"/>
      <c r="Q361" s="147"/>
    </row>
    <row r="362" spans="1:17" s="148" customFormat="1" ht="31.5">
      <c r="A362" s="157">
        <v>1</v>
      </c>
      <c r="B362" s="137" t="s">
        <v>1342</v>
      </c>
      <c r="C362" s="152" t="s">
        <v>25</v>
      </c>
      <c r="D362" s="152" t="s">
        <v>1341</v>
      </c>
      <c r="E362" s="152">
        <v>2026</v>
      </c>
      <c r="F362" s="157">
        <f>+E362</f>
        <v>2026</v>
      </c>
      <c r="G362" s="152" t="s">
        <v>1343</v>
      </c>
      <c r="H362" s="144"/>
      <c r="I362" s="139">
        <f>+M362</f>
        <v>6000</v>
      </c>
      <c r="J362" s="139">
        <f>+M362</f>
        <v>6000</v>
      </c>
      <c r="K362" s="188"/>
      <c r="L362" s="188"/>
      <c r="M362" s="173">
        <v>6000</v>
      </c>
      <c r="N362" s="188"/>
      <c r="O362" s="188"/>
      <c r="P362" s="144"/>
      <c r="Q362" s="147"/>
    </row>
    <row r="363" spans="1:17" s="148" customFormat="1">
      <c r="A363" s="142" t="s">
        <v>1340</v>
      </c>
      <c r="B363" s="131" t="s">
        <v>1344</v>
      </c>
      <c r="C363" s="150"/>
      <c r="D363" s="150"/>
      <c r="E363" s="150"/>
      <c r="F363" s="142"/>
      <c r="G363" s="150"/>
      <c r="H363" s="144"/>
      <c r="I363" s="188"/>
      <c r="J363" s="188"/>
      <c r="K363" s="188"/>
      <c r="L363" s="188"/>
      <c r="M363" s="270"/>
      <c r="N363" s="188"/>
      <c r="O363" s="188"/>
      <c r="P363" s="144"/>
      <c r="Q363" s="147"/>
    </row>
    <row r="364" spans="1:17" s="148" customFormat="1" ht="31.5">
      <c r="A364" s="157">
        <v>2</v>
      </c>
      <c r="B364" s="137" t="s">
        <v>1345</v>
      </c>
      <c r="C364" s="152" t="s">
        <v>25</v>
      </c>
      <c r="D364" s="152" t="s">
        <v>1346</v>
      </c>
      <c r="E364" s="152">
        <v>2027</v>
      </c>
      <c r="F364" s="157">
        <f>+E364</f>
        <v>2027</v>
      </c>
      <c r="G364" s="152" t="s">
        <v>1347</v>
      </c>
      <c r="H364" s="144"/>
      <c r="I364" s="139">
        <f t="shared" ref="I364:I365" si="104">+M364</f>
        <v>5000</v>
      </c>
      <c r="J364" s="139">
        <f t="shared" ref="J364:J365" si="105">+M364</f>
        <v>5000</v>
      </c>
      <c r="K364" s="188"/>
      <c r="L364" s="188"/>
      <c r="M364" s="173">
        <v>5000</v>
      </c>
      <c r="N364" s="188"/>
      <c r="O364" s="188"/>
      <c r="P364" s="144"/>
      <c r="Q364" s="147"/>
    </row>
    <row r="365" spans="1:17" s="148" customFormat="1" ht="31.5">
      <c r="A365" s="157">
        <v>3</v>
      </c>
      <c r="B365" s="137" t="s">
        <v>1348</v>
      </c>
      <c r="C365" s="152" t="s">
        <v>25</v>
      </c>
      <c r="D365" s="152" t="s">
        <v>1346</v>
      </c>
      <c r="E365" s="152">
        <v>2027</v>
      </c>
      <c r="F365" s="157">
        <f>+E365</f>
        <v>2027</v>
      </c>
      <c r="G365" s="152" t="s">
        <v>1349</v>
      </c>
      <c r="H365" s="144"/>
      <c r="I365" s="139">
        <f t="shared" si="104"/>
        <v>9000</v>
      </c>
      <c r="J365" s="139">
        <f t="shared" si="105"/>
        <v>9000</v>
      </c>
      <c r="K365" s="188"/>
      <c r="L365" s="188"/>
      <c r="M365" s="173">
        <v>9000</v>
      </c>
      <c r="N365" s="188"/>
      <c r="O365" s="188"/>
      <c r="P365" s="144"/>
      <c r="Q365" s="147"/>
    </row>
    <row r="366" spans="1:17" s="148" customFormat="1">
      <c r="A366" s="142" t="s">
        <v>1340</v>
      </c>
      <c r="B366" s="131" t="s">
        <v>1350</v>
      </c>
      <c r="C366" s="150"/>
      <c r="D366" s="150"/>
      <c r="E366" s="150"/>
      <c r="F366" s="142"/>
      <c r="G366" s="150"/>
      <c r="H366" s="144"/>
      <c r="I366" s="188"/>
      <c r="J366" s="188"/>
      <c r="K366" s="188"/>
      <c r="L366" s="188"/>
      <c r="M366" s="270"/>
      <c r="N366" s="188"/>
      <c r="O366" s="188"/>
      <c r="P366" s="144"/>
      <c r="Q366" s="147"/>
    </row>
    <row r="367" spans="1:17" s="148" customFormat="1" ht="31.5">
      <c r="A367" s="157">
        <v>4</v>
      </c>
      <c r="B367" s="137" t="s">
        <v>1351</v>
      </c>
      <c r="C367" s="152" t="s">
        <v>25</v>
      </c>
      <c r="D367" s="152" t="s">
        <v>1350</v>
      </c>
      <c r="E367" s="152">
        <v>2026</v>
      </c>
      <c r="F367" s="157">
        <f>+E367</f>
        <v>2026</v>
      </c>
      <c r="G367" s="152" t="s">
        <v>1352</v>
      </c>
      <c r="H367" s="144"/>
      <c r="I367" s="139">
        <f>+M367</f>
        <v>3000</v>
      </c>
      <c r="J367" s="139">
        <f>+M367</f>
        <v>3000</v>
      </c>
      <c r="K367" s="188"/>
      <c r="L367" s="188"/>
      <c r="M367" s="173">
        <v>3000</v>
      </c>
      <c r="N367" s="188"/>
      <c r="O367" s="188"/>
      <c r="P367" s="144"/>
      <c r="Q367" s="147"/>
    </row>
    <row r="368" spans="1:17" s="148" customFormat="1">
      <c r="A368" s="142" t="s">
        <v>1340</v>
      </c>
      <c r="B368" s="131" t="s">
        <v>1353</v>
      </c>
      <c r="C368" s="150"/>
      <c r="D368" s="144"/>
      <c r="E368" s="144"/>
      <c r="F368" s="144"/>
      <c r="G368" s="144"/>
      <c r="H368" s="144"/>
      <c r="I368" s="139"/>
      <c r="J368" s="139"/>
      <c r="K368" s="188"/>
      <c r="L368" s="188"/>
      <c r="M368" s="266"/>
      <c r="N368" s="188"/>
      <c r="O368" s="188"/>
      <c r="P368" s="144"/>
      <c r="Q368" s="147"/>
    </row>
    <row r="369" spans="1:17" s="148" customFormat="1" ht="31.5">
      <c r="A369" s="157">
        <v>5</v>
      </c>
      <c r="B369" s="192" t="s">
        <v>1354</v>
      </c>
      <c r="C369" s="152" t="s">
        <v>25</v>
      </c>
      <c r="D369" s="152" t="s">
        <v>1355</v>
      </c>
      <c r="E369" s="152">
        <v>2026</v>
      </c>
      <c r="F369" s="157">
        <f>+E369</f>
        <v>2026</v>
      </c>
      <c r="G369" s="152" t="s">
        <v>1356</v>
      </c>
      <c r="H369" s="144"/>
      <c r="I369" s="139">
        <f t="shared" ref="I369:I371" si="106">+M369</f>
        <v>5000</v>
      </c>
      <c r="J369" s="139">
        <f t="shared" ref="J369:J371" si="107">+M369</f>
        <v>5000</v>
      </c>
      <c r="K369" s="188"/>
      <c r="L369" s="188"/>
      <c r="M369" s="173">
        <v>5000</v>
      </c>
      <c r="N369" s="188"/>
      <c r="O369" s="188"/>
      <c r="P369" s="144"/>
      <c r="Q369" s="147"/>
    </row>
    <row r="370" spans="1:17" s="148" customFormat="1" ht="31.5">
      <c r="A370" s="157">
        <v>6</v>
      </c>
      <c r="B370" s="192" t="s">
        <v>1357</v>
      </c>
      <c r="C370" s="152" t="s">
        <v>25</v>
      </c>
      <c r="D370" s="152" t="s">
        <v>1355</v>
      </c>
      <c r="E370" s="152">
        <v>2026</v>
      </c>
      <c r="F370" s="157">
        <f>+E370</f>
        <v>2026</v>
      </c>
      <c r="G370" s="152" t="s">
        <v>1358</v>
      </c>
      <c r="H370" s="144"/>
      <c r="I370" s="139">
        <f t="shared" si="106"/>
        <v>4000</v>
      </c>
      <c r="J370" s="139">
        <f t="shared" si="107"/>
        <v>4000</v>
      </c>
      <c r="K370" s="188"/>
      <c r="L370" s="188"/>
      <c r="M370" s="173">
        <v>4000</v>
      </c>
      <c r="N370" s="188"/>
      <c r="O370" s="188"/>
      <c r="P370" s="144"/>
      <c r="Q370" s="147"/>
    </row>
    <row r="371" spans="1:17" s="148" customFormat="1" ht="31.5">
      <c r="A371" s="157">
        <v>7</v>
      </c>
      <c r="B371" s="192" t="s">
        <v>1359</v>
      </c>
      <c r="C371" s="152" t="s">
        <v>25</v>
      </c>
      <c r="D371" s="152" t="s">
        <v>1355</v>
      </c>
      <c r="E371" s="152">
        <v>2027</v>
      </c>
      <c r="F371" s="157">
        <f>+E371</f>
        <v>2027</v>
      </c>
      <c r="G371" s="152" t="s">
        <v>1360</v>
      </c>
      <c r="H371" s="144"/>
      <c r="I371" s="139">
        <f t="shared" si="106"/>
        <v>4000</v>
      </c>
      <c r="J371" s="139">
        <f t="shared" si="107"/>
        <v>4000</v>
      </c>
      <c r="K371" s="188"/>
      <c r="L371" s="188"/>
      <c r="M371" s="173">
        <v>4000</v>
      </c>
      <c r="N371" s="188"/>
      <c r="O371" s="188"/>
      <c r="P371" s="144"/>
      <c r="Q371" s="147"/>
    </row>
    <row r="372" spans="1:17" s="148" customFormat="1" ht="38.450000000000003" customHeight="1">
      <c r="A372" s="142" t="s">
        <v>1340</v>
      </c>
      <c r="B372" s="203" t="s">
        <v>1361</v>
      </c>
      <c r="C372" s="150"/>
      <c r="D372" s="150"/>
      <c r="E372" s="150"/>
      <c r="F372" s="142"/>
      <c r="G372" s="150"/>
      <c r="H372" s="144"/>
      <c r="I372" s="188"/>
      <c r="J372" s="188"/>
      <c r="K372" s="188"/>
      <c r="L372" s="188"/>
      <c r="M372" s="270"/>
      <c r="N372" s="188"/>
      <c r="O372" s="188"/>
      <c r="P372" s="144"/>
      <c r="Q372" s="147"/>
    </row>
    <row r="373" spans="1:17" s="148" customFormat="1" ht="38.450000000000003" customHeight="1">
      <c r="A373" s="157">
        <v>10</v>
      </c>
      <c r="B373" s="137" t="s">
        <v>1362</v>
      </c>
      <c r="C373" s="152" t="s">
        <v>25</v>
      </c>
      <c r="D373" s="152" t="s">
        <v>677</v>
      </c>
      <c r="E373" s="152">
        <v>2026</v>
      </c>
      <c r="F373" s="157">
        <f>+E373</f>
        <v>2026</v>
      </c>
      <c r="G373" s="152" t="s">
        <v>1363</v>
      </c>
      <c r="H373" s="144"/>
      <c r="I373" s="139">
        <f t="shared" ref="I373:I374" si="108">+M373</f>
        <v>4000</v>
      </c>
      <c r="J373" s="139">
        <f t="shared" ref="J373:J374" si="109">+M373</f>
        <v>4000</v>
      </c>
      <c r="K373" s="188"/>
      <c r="L373" s="188"/>
      <c r="M373" s="173">
        <v>4000</v>
      </c>
      <c r="N373" s="188"/>
      <c r="O373" s="188"/>
      <c r="P373" s="144"/>
      <c r="Q373" s="147"/>
    </row>
    <row r="374" spans="1:17" s="148" customFormat="1" ht="38.450000000000003" customHeight="1">
      <c r="A374" s="157">
        <v>11</v>
      </c>
      <c r="B374" s="137" t="s">
        <v>1364</v>
      </c>
      <c r="C374" s="152" t="s">
        <v>25</v>
      </c>
      <c r="D374" s="152" t="s">
        <v>677</v>
      </c>
      <c r="E374" s="152">
        <v>2026</v>
      </c>
      <c r="F374" s="157">
        <f>+E374</f>
        <v>2026</v>
      </c>
      <c r="G374" s="152" t="s">
        <v>1365</v>
      </c>
      <c r="H374" s="144"/>
      <c r="I374" s="139">
        <f t="shared" si="108"/>
        <v>4000</v>
      </c>
      <c r="J374" s="139">
        <f t="shared" si="109"/>
        <v>4000</v>
      </c>
      <c r="K374" s="188"/>
      <c r="L374" s="188"/>
      <c r="M374" s="173">
        <v>4000</v>
      </c>
      <c r="N374" s="188"/>
      <c r="O374" s="188"/>
      <c r="P374" s="144"/>
      <c r="Q374" s="147"/>
    </row>
    <row r="375" spans="1:17" s="148" customFormat="1" ht="38.450000000000003" customHeight="1">
      <c r="A375" s="142" t="s">
        <v>1366</v>
      </c>
      <c r="B375" s="131" t="s">
        <v>1367</v>
      </c>
      <c r="C375" s="150"/>
      <c r="D375" s="150"/>
      <c r="E375" s="150"/>
      <c r="F375" s="142"/>
      <c r="G375" s="150"/>
      <c r="H375" s="144"/>
      <c r="I375" s="188"/>
      <c r="J375" s="188"/>
      <c r="K375" s="188"/>
      <c r="L375" s="188"/>
      <c r="M375" s="270"/>
      <c r="N375" s="188"/>
      <c r="O375" s="188"/>
      <c r="P375" s="144"/>
      <c r="Q375" s="147"/>
    </row>
    <row r="376" spans="1:17" s="148" customFormat="1">
      <c r="A376" s="157">
        <v>12</v>
      </c>
      <c r="B376" s="137" t="s">
        <v>1368</v>
      </c>
      <c r="C376" s="152" t="s">
        <v>25</v>
      </c>
      <c r="D376" s="152" t="s">
        <v>1369</v>
      </c>
      <c r="E376" s="152">
        <v>2026</v>
      </c>
      <c r="F376" s="157">
        <f>+E376</f>
        <v>2026</v>
      </c>
      <c r="G376" s="152" t="s">
        <v>1370</v>
      </c>
      <c r="H376" s="144"/>
      <c r="I376" s="139">
        <f t="shared" ref="I376:I377" si="110">+M376</f>
        <v>4000</v>
      </c>
      <c r="J376" s="139">
        <f t="shared" ref="J376:J377" si="111">+M376</f>
        <v>4000</v>
      </c>
      <c r="K376" s="188"/>
      <c r="L376" s="188"/>
      <c r="M376" s="173">
        <v>4000</v>
      </c>
      <c r="N376" s="188"/>
      <c r="O376" s="188"/>
      <c r="P376" s="144"/>
      <c r="Q376" s="147"/>
    </row>
    <row r="377" spans="1:17" s="148" customFormat="1">
      <c r="A377" s="157">
        <v>13</v>
      </c>
      <c r="B377" s="137" t="s">
        <v>1371</v>
      </c>
      <c r="C377" s="152" t="s">
        <v>25</v>
      </c>
      <c r="D377" s="152" t="s">
        <v>1369</v>
      </c>
      <c r="E377" s="152">
        <v>2026</v>
      </c>
      <c r="F377" s="157">
        <f>+E377</f>
        <v>2026</v>
      </c>
      <c r="G377" s="152" t="s">
        <v>1372</v>
      </c>
      <c r="H377" s="144"/>
      <c r="I377" s="139">
        <f t="shared" si="110"/>
        <v>1500</v>
      </c>
      <c r="J377" s="139">
        <f t="shared" si="111"/>
        <v>1500</v>
      </c>
      <c r="K377" s="188"/>
      <c r="L377" s="188"/>
      <c r="M377" s="173">
        <v>1500</v>
      </c>
      <c r="N377" s="188"/>
      <c r="O377" s="188"/>
      <c r="P377" s="144"/>
      <c r="Q377" s="147"/>
    </row>
    <row r="378" spans="1:17" s="148" customFormat="1" ht="26.45" customHeight="1">
      <c r="A378" s="142" t="s">
        <v>1366</v>
      </c>
      <c r="B378" s="131" t="s">
        <v>1373</v>
      </c>
      <c r="C378" s="150"/>
      <c r="D378" s="150"/>
      <c r="E378" s="150"/>
      <c r="F378" s="142"/>
      <c r="G378" s="150"/>
      <c r="H378" s="144"/>
      <c r="I378" s="188"/>
      <c r="J378" s="188"/>
      <c r="K378" s="188"/>
      <c r="L378" s="188"/>
      <c r="M378" s="270"/>
      <c r="N378" s="188"/>
      <c r="O378" s="188"/>
      <c r="P378" s="144"/>
      <c r="Q378" s="147"/>
    </row>
    <row r="379" spans="1:17" s="148" customFormat="1">
      <c r="A379" s="157">
        <v>14</v>
      </c>
      <c r="B379" s="137" t="s">
        <v>1374</v>
      </c>
      <c r="C379" s="152" t="s">
        <v>25</v>
      </c>
      <c r="D379" s="152" t="s">
        <v>680</v>
      </c>
      <c r="E379" s="152">
        <v>2027</v>
      </c>
      <c r="F379" s="157">
        <f>+E379</f>
        <v>2027</v>
      </c>
      <c r="G379" s="157" t="s">
        <v>1375</v>
      </c>
      <c r="H379" s="144"/>
      <c r="I379" s="139">
        <f t="shared" ref="I379" si="112">+M379</f>
        <v>4000</v>
      </c>
      <c r="J379" s="139">
        <f t="shared" ref="J379" si="113">+M379</f>
        <v>4000</v>
      </c>
      <c r="K379" s="188"/>
      <c r="L379" s="188"/>
      <c r="M379" s="173">
        <v>4000</v>
      </c>
      <c r="N379" s="188"/>
      <c r="O379" s="188"/>
      <c r="P379" s="144"/>
      <c r="Q379" s="147"/>
    </row>
    <row r="380" spans="1:17" s="148" customFormat="1">
      <c r="A380" s="142" t="s">
        <v>1366</v>
      </c>
      <c r="B380" s="131" t="s">
        <v>1376</v>
      </c>
      <c r="C380" s="150"/>
      <c r="D380" s="150"/>
      <c r="E380" s="150"/>
      <c r="F380" s="142"/>
      <c r="G380" s="142"/>
      <c r="H380" s="144"/>
      <c r="I380" s="188"/>
      <c r="J380" s="188"/>
      <c r="K380" s="188"/>
      <c r="L380" s="188"/>
      <c r="M380" s="270"/>
      <c r="N380" s="188"/>
      <c r="O380" s="188"/>
      <c r="P380" s="144"/>
      <c r="Q380" s="147"/>
    </row>
    <row r="381" spans="1:17" s="148" customFormat="1" ht="31.5">
      <c r="A381" s="157">
        <v>15</v>
      </c>
      <c r="B381" s="137" t="s">
        <v>1377</v>
      </c>
      <c r="C381" s="152" t="s">
        <v>25</v>
      </c>
      <c r="D381" s="152" t="s">
        <v>1378</v>
      </c>
      <c r="E381" s="152">
        <v>2027</v>
      </c>
      <c r="F381" s="157">
        <f>+E381</f>
        <v>2027</v>
      </c>
      <c r="G381" s="152" t="s">
        <v>1379</v>
      </c>
      <c r="H381" s="144"/>
      <c r="I381" s="139">
        <f t="shared" ref="I381" si="114">+M381</f>
        <v>7000</v>
      </c>
      <c r="J381" s="139">
        <f t="shared" ref="J381" si="115">+M381</f>
        <v>7000</v>
      </c>
      <c r="K381" s="188"/>
      <c r="L381" s="188"/>
      <c r="M381" s="173">
        <v>7000</v>
      </c>
      <c r="N381" s="188"/>
      <c r="O381" s="188"/>
      <c r="P381" s="144"/>
      <c r="Q381" s="147"/>
    </row>
    <row r="382" spans="1:17" s="148" customFormat="1">
      <c r="A382" s="142" t="s">
        <v>1366</v>
      </c>
      <c r="B382" s="131" t="s">
        <v>1380</v>
      </c>
      <c r="C382" s="150"/>
      <c r="D382" s="150"/>
      <c r="E382" s="150"/>
      <c r="F382" s="142"/>
      <c r="G382" s="150"/>
      <c r="H382" s="144"/>
      <c r="I382" s="188"/>
      <c r="J382" s="188"/>
      <c r="K382" s="188"/>
      <c r="L382" s="188"/>
      <c r="M382" s="270"/>
      <c r="N382" s="188"/>
      <c r="O382" s="188"/>
      <c r="P382" s="144"/>
      <c r="Q382" s="147"/>
    </row>
    <row r="383" spans="1:17" s="148" customFormat="1">
      <c r="A383" s="157">
        <v>16</v>
      </c>
      <c r="B383" s="137" t="s">
        <v>1381</v>
      </c>
      <c r="C383" s="152" t="s">
        <v>25</v>
      </c>
      <c r="D383" s="152" t="s">
        <v>1382</v>
      </c>
      <c r="E383" s="152">
        <v>2027</v>
      </c>
      <c r="F383" s="157">
        <f t="shared" ref="F383:F384" si="116">+E383</f>
        <v>2027</v>
      </c>
      <c r="G383" s="152" t="s">
        <v>1383</v>
      </c>
      <c r="H383" s="144"/>
      <c r="I383" s="139">
        <f t="shared" ref="I383:I384" si="117">+M383</f>
        <v>2500</v>
      </c>
      <c r="J383" s="139">
        <f t="shared" ref="J383:J384" si="118">+M383</f>
        <v>2500</v>
      </c>
      <c r="K383" s="188"/>
      <c r="L383" s="188"/>
      <c r="M383" s="173">
        <v>2500</v>
      </c>
      <c r="N383" s="188"/>
      <c r="O383" s="188"/>
      <c r="P383" s="144"/>
      <c r="Q383" s="147"/>
    </row>
    <row r="384" spans="1:17" s="148" customFormat="1">
      <c r="A384" s="157">
        <v>17</v>
      </c>
      <c r="B384" s="137" t="s">
        <v>1384</v>
      </c>
      <c r="C384" s="152" t="s">
        <v>25</v>
      </c>
      <c r="D384" s="152" t="s">
        <v>1382</v>
      </c>
      <c r="E384" s="152">
        <v>2027</v>
      </c>
      <c r="F384" s="157">
        <f t="shared" si="116"/>
        <v>2027</v>
      </c>
      <c r="G384" s="152" t="s">
        <v>1385</v>
      </c>
      <c r="H384" s="144"/>
      <c r="I384" s="139">
        <f t="shared" si="117"/>
        <v>3000</v>
      </c>
      <c r="J384" s="139">
        <f t="shared" si="118"/>
        <v>3000</v>
      </c>
      <c r="K384" s="188"/>
      <c r="L384" s="188"/>
      <c r="M384" s="173">
        <v>3000</v>
      </c>
      <c r="N384" s="188"/>
      <c r="O384" s="188"/>
      <c r="P384" s="144"/>
      <c r="Q384" s="147"/>
    </row>
    <row r="385" spans="1:17" s="148" customFormat="1">
      <c r="A385" s="142" t="s">
        <v>1366</v>
      </c>
      <c r="B385" s="131" t="s">
        <v>1386</v>
      </c>
      <c r="C385" s="150"/>
      <c r="D385" s="150"/>
      <c r="E385" s="150"/>
      <c r="F385" s="142"/>
      <c r="G385" s="150"/>
      <c r="H385" s="144"/>
      <c r="I385" s="188"/>
      <c r="J385" s="188"/>
      <c r="K385" s="188"/>
      <c r="L385" s="188"/>
      <c r="M385" s="270"/>
      <c r="N385" s="188"/>
      <c r="O385" s="188"/>
      <c r="P385" s="144"/>
      <c r="Q385" s="147"/>
    </row>
    <row r="386" spans="1:17" s="148" customFormat="1" ht="47.25">
      <c r="A386" s="157">
        <v>22</v>
      </c>
      <c r="B386" s="137" t="s">
        <v>1387</v>
      </c>
      <c r="C386" s="152" t="s">
        <v>25</v>
      </c>
      <c r="D386" s="152" t="s">
        <v>1388</v>
      </c>
      <c r="E386" s="152">
        <v>2028</v>
      </c>
      <c r="F386" s="157">
        <f>+E386</f>
        <v>2028</v>
      </c>
      <c r="G386" s="152" t="s">
        <v>1389</v>
      </c>
      <c r="H386" s="144"/>
      <c r="I386" s="139">
        <f t="shared" ref="I386:I389" si="119">+M386</f>
        <v>3000</v>
      </c>
      <c r="J386" s="139">
        <f t="shared" ref="J386:J389" si="120">+M386</f>
        <v>3000</v>
      </c>
      <c r="K386" s="188"/>
      <c r="L386" s="188"/>
      <c r="M386" s="173">
        <v>3000</v>
      </c>
      <c r="N386" s="188"/>
      <c r="O386" s="188"/>
      <c r="P386" s="144"/>
      <c r="Q386" s="147"/>
    </row>
    <row r="387" spans="1:17" s="148" customFormat="1" ht="51" customHeight="1">
      <c r="A387" s="142" t="s">
        <v>1340</v>
      </c>
      <c r="B387" s="203" t="s">
        <v>1002</v>
      </c>
      <c r="C387" s="150"/>
      <c r="D387" s="150"/>
      <c r="E387" s="150"/>
      <c r="F387" s="142"/>
      <c r="G387" s="150"/>
      <c r="H387" s="144"/>
      <c r="I387" s="270">
        <f t="shared" ref="I387:J387" si="121">SUM(I388:I389)</f>
        <v>68000</v>
      </c>
      <c r="J387" s="270">
        <f t="shared" si="121"/>
        <v>68000</v>
      </c>
      <c r="K387" s="188"/>
      <c r="L387" s="188"/>
      <c r="M387" s="270">
        <f>SUM(M388:M389)</f>
        <v>68000</v>
      </c>
      <c r="N387" s="188"/>
      <c r="O387" s="188"/>
      <c r="P387" s="144"/>
      <c r="Q387" s="147"/>
    </row>
    <row r="388" spans="1:17" s="148" customFormat="1" ht="42" customHeight="1">
      <c r="A388" s="157">
        <v>1</v>
      </c>
      <c r="B388" s="137" t="s">
        <v>1390</v>
      </c>
      <c r="C388" s="152" t="s">
        <v>25</v>
      </c>
      <c r="D388" s="152" t="s">
        <v>571</v>
      </c>
      <c r="E388" s="152">
        <v>2026</v>
      </c>
      <c r="F388" s="157">
        <v>2027</v>
      </c>
      <c r="G388" s="152" t="s">
        <v>1391</v>
      </c>
      <c r="H388" s="144"/>
      <c r="I388" s="139">
        <f t="shared" si="119"/>
        <v>20000</v>
      </c>
      <c r="J388" s="139">
        <f t="shared" si="120"/>
        <v>20000</v>
      </c>
      <c r="K388" s="188"/>
      <c r="L388" s="188"/>
      <c r="M388" s="173">
        <v>20000</v>
      </c>
      <c r="N388" s="188"/>
      <c r="O388" s="188"/>
      <c r="P388" s="144"/>
      <c r="Q388" s="147"/>
    </row>
    <row r="389" spans="1:17" s="148" customFormat="1" ht="63">
      <c r="A389" s="157">
        <v>2</v>
      </c>
      <c r="B389" s="137" t="s">
        <v>1392</v>
      </c>
      <c r="C389" s="152" t="s">
        <v>25</v>
      </c>
      <c r="D389" s="152" t="s">
        <v>1382</v>
      </c>
      <c r="E389" s="152">
        <v>2026</v>
      </c>
      <c r="F389" s="157">
        <v>2028</v>
      </c>
      <c r="G389" s="152" t="s">
        <v>1393</v>
      </c>
      <c r="H389" s="144"/>
      <c r="I389" s="139">
        <f t="shared" si="119"/>
        <v>48000</v>
      </c>
      <c r="J389" s="139">
        <f t="shared" si="120"/>
        <v>48000</v>
      </c>
      <c r="K389" s="188"/>
      <c r="L389" s="188"/>
      <c r="M389" s="173">
        <v>48000</v>
      </c>
      <c r="N389" s="188"/>
      <c r="O389" s="188"/>
      <c r="P389" s="144"/>
      <c r="Q389" s="147"/>
    </row>
    <row r="390" spans="1:17" s="148" customFormat="1" ht="78.75">
      <c r="A390" s="142" t="s">
        <v>1366</v>
      </c>
      <c r="B390" s="131" t="s">
        <v>944</v>
      </c>
      <c r="C390" s="150"/>
      <c r="D390" s="150"/>
      <c r="E390" s="150"/>
      <c r="F390" s="142"/>
      <c r="G390" s="150"/>
      <c r="H390" s="144"/>
      <c r="I390" s="270">
        <f t="shared" ref="I390" si="122">SUM(I391:I425)</f>
        <v>195000</v>
      </c>
      <c r="J390" s="270">
        <f>SUM(J391:J425)</f>
        <v>195000</v>
      </c>
      <c r="K390" s="188"/>
      <c r="L390" s="188"/>
      <c r="M390" s="270">
        <f>SUM(M391:M425)</f>
        <v>195000</v>
      </c>
      <c r="N390" s="188"/>
      <c r="O390" s="188"/>
      <c r="P390" s="144"/>
      <c r="Q390" s="147"/>
    </row>
    <row r="391" spans="1:17" s="148" customFormat="1" ht="19.149999999999999" customHeight="1">
      <c r="A391" s="142" t="s">
        <v>1340</v>
      </c>
      <c r="B391" s="131" t="s">
        <v>1341</v>
      </c>
      <c r="C391" s="150"/>
      <c r="D391" s="150"/>
      <c r="E391" s="144"/>
      <c r="F391" s="144"/>
      <c r="G391" s="150"/>
      <c r="H391" s="144"/>
      <c r="I391" s="188"/>
      <c r="J391" s="188"/>
      <c r="K391" s="188"/>
      <c r="L391" s="188"/>
      <c r="M391" s="270"/>
      <c r="N391" s="188"/>
      <c r="O391" s="188"/>
      <c r="P391" s="144"/>
      <c r="Q391" s="147"/>
    </row>
    <row r="392" spans="1:17" s="148" customFormat="1" ht="31.5">
      <c r="A392" s="157">
        <v>3</v>
      </c>
      <c r="B392" s="137" t="s">
        <v>1394</v>
      </c>
      <c r="C392" s="152" t="s">
        <v>25</v>
      </c>
      <c r="D392" s="152" t="s">
        <v>1341</v>
      </c>
      <c r="E392" s="152">
        <v>2026</v>
      </c>
      <c r="F392" s="157">
        <f>+E392</f>
        <v>2026</v>
      </c>
      <c r="G392" s="152" t="s">
        <v>1395</v>
      </c>
      <c r="H392" s="144"/>
      <c r="I392" s="139">
        <f t="shared" ref="I392" si="123">+M392</f>
        <v>15000</v>
      </c>
      <c r="J392" s="139">
        <f t="shared" ref="J392" si="124">+M392</f>
        <v>15000</v>
      </c>
      <c r="K392" s="188"/>
      <c r="L392" s="188"/>
      <c r="M392" s="173">
        <v>15000</v>
      </c>
      <c r="N392" s="188"/>
      <c r="O392" s="188"/>
      <c r="P392" s="144"/>
      <c r="Q392" s="147"/>
    </row>
    <row r="393" spans="1:17" s="148" customFormat="1">
      <c r="A393" s="142" t="s">
        <v>1340</v>
      </c>
      <c r="B393" s="131" t="s">
        <v>1396</v>
      </c>
      <c r="C393" s="150"/>
      <c r="D393" s="150"/>
      <c r="E393" s="150"/>
      <c r="F393" s="142"/>
      <c r="G393" s="150"/>
      <c r="H393" s="144"/>
      <c r="I393" s="188"/>
      <c r="J393" s="188"/>
      <c r="K393" s="188"/>
      <c r="L393" s="188"/>
      <c r="M393" s="270"/>
      <c r="N393" s="188"/>
      <c r="O393" s="188"/>
      <c r="P393" s="144"/>
      <c r="Q393" s="147"/>
    </row>
    <row r="394" spans="1:17" s="148" customFormat="1" ht="31.5">
      <c r="A394" s="157">
        <v>7</v>
      </c>
      <c r="B394" s="137" t="s">
        <v>1397</v>
      </c>
      <c r="C394" s="152" t="s">
        <v>25</v>
      </c>
      <c r="D394" s="152" t="s">
        <v>1350</v>
      </c>
      <c r="E394" s="152">
        <v>2026</v>
      </c>
      <c r="F394" s="157">
        <f>+E394</f>
        <v>2026</v>
      </c>
      <c r="G394" s="152" t="s">
        <v>1398</v>
      </c>
      <c r="H394" s="144"/>
      <c r="I394" s="184">
        <v>3000</v>
      </c>
      <c r="J394" s="184">
        <v>3000</v>
      </c>
      <c r="K394" s="188"/>
      <c r="L394" s="188"/>
      <c r="M394" s="184">
        <v>3000</v>
      </c>
      <c r="N394" s="188"/>
      <c r="O394" s="188"/>
      <c r="P394" s="144"/>
      <c r="Q394" s="147"/>
    </row>
    <row r="395" spans="1:17" s="148" customFormat="1">
      <c r="A395" s="142" t="s">
        <v>1366</v>
      </c>
      <c r="B395" s="131" t="s">
        <v>1399</v>
      </c>
      <c r="C395" s="150"/>
      <c r="D395" s="150"/>
      <c r="E395" s="150"/>
      <c r="F395" s="142"/>
      <c r="G395" s="150"/>
      <c r="H395" s="144"/>
      <c r="I395" s="188"/>
      <c r="J395" s="188"/>
      <c r="K395" s="188"/>
      <c r="L395" s="188"/>
      <c r="M395" s="266"/>
      <c r="N395" s="188"/>
      <c r="O395" s="188"/>
      <c r="P395" s="144"/>
      <c r="Q395" s="147"/>
    </row>
    <row r="396" spans="1:17" s="148" customFormat="1" ht="31.5">
      <c r="A396" s="157">
        <v>8</v>
      </c>
      <c r="B396" s="137" t="s">
        <v>1400</v>
      </c>
      <c r="C396" s="152" t="s">
        <v>25</v>
      </c>
      <c r="D396" s="152" t="s">
        <v>1401</v>
      </c>
      <c r="E396" s="152">
        <v>2026</v>
      </c>
      <c r="F396" s="157">
        <f>+E396</f>
        <v>2026</v>
      </c>
      <c r="G396" s="152" t="s">
        <v>1402</v>
      </c>
      <c r="H396" s="144"/>
      <c r="I396" s="139">
        <f t="shared" ref="I396" si="125">+M396</f>
        <v>3000</v>
      </c>
      <c r="J396" s="139">
        <f t="shared" ref="J396" si="126">+M396</f>
        <v>3000</v>
      </c>
      <c r="K396" s="188"/>
      <c r="L396" s="188"/>
      <c r="M396" s="173">
        <v>3000</v>
      </c>
      <c r="N396" s="188"/>
      <c r="O396" s="188"/>
      <c r="P396" s="144"/>
      <c r="Q396" s="147"/>
    </row>
    <row r="397" spans="1:17" s="148" customFormat="1" ht="32.450000000000003" customHeight="1">
      <c r="A397" s="157">
        <v>10</v>
      </c>
      <c r="B397" s="137" t="s">
        <v>1403</v>
      </c>
      <c r="C397" s="152" t="s">
        <v>25</v>
      </c>
      <c r="D397" s="152" t="s">
        <v>1404</v>
      </c>
      <c r="E397" s="152">
        <v>2027</v>
      </c>
      <c r="F397" s="157">
        <f>+E397</f>
        <v>2027</v>
      </c>
      <c r="G397" s="152" t="s">
        <v>1405</v>
      </c>
      <c r="H397" s="144"/>
      <c r="I397" s="173">
        <v>4500</v>
      </c>
      <c r="J397" s="173">
        <v>4500</v>
      </c>
      <c r="K397" s="188"/>
      <c r="L397" s="188"/>
      <c r="M397" s="173">
        <v>4500</v>
      </c>
      <c r="N397" s="188"/>
      <c r="O397" s="188"/>
      <c r="P397" s="144"/>
      <c r="Q397" s="147"/>
    </row>
    <row r="398" spans="1:17" s="148" customFormat="1" ht="47.25">
      <c r="A398" s="157">
        <v>12</v>
      </c>
      <c r="B398" s="137" t="s">
        <v>1406</v>
      </c>
      <c r="C398" s="152" t="s">
        <v>25</v>
      </c>
      <c r="D398" s="152" t="s">
        <v>1404</v>
      </c>
      <c r="E398" s="152">
        <v>2026</v>
      </c>
      <c r="F398" s="157">
        <f>+E398</f>
        <v>2026</v>
      </c>
      <c r="G398" s="152" t="s">
        <v>1407</v>
      </c>
      <c r="H398" s="144"/>
      <c r="I398" s="139">
        <f t="shared" ref="I398" si="127">+M398</f>
        <v>4500</v>
      </c>
      <c r="J398" s="139">
        <f t="shared" ref="J398" si="128">+M398</f>
        <v>4500</v>
      </c>
      <c r="K398" s="188"/>
      <c r="L398" s="188"/>
      <c r="M398" s="173">
        <v>4500</v>
      </c>
      <c r="N398" s="188"/>
      <c r="O398" s="188"/>
      <c r="P398" s="144"/>
      <c r="Q398" s="147"/>
    </row>
    <row r="399" spans="1:17" s="148" customFormat="1">
      <c r="A399" s="142" t="s">
        <v>1366</v>
      </c>
      <c r="B399" s="131" t="s">
        <v>1408</v>
      </c>
      <c r="C399" s="150"/>
      <c r="D399" s="150"/>
      <c r="E399" s="142"/>
      <c r="F399" s="142"/>
      <c r="G399" s="150"/>
      <c r="H399" s="144"/>
      <c r="I399" s="188"/>
      <c r="J399" s="188"/>
      <c r="K399" s="188"/>
      <c r="L399" s="188"/>
      <c r="M399" s="266"/>
      <c r="N399" s="188"/>
      <c r="O399" s="188"/>
      <c r="P399" s="144"/>
      <c r="Q399" s="147"/>
    </row>
    <row r="400" spans="1:17" s="148" customFormat="1">
      <c r="A400" s="157">
        <v>14</v>
      </c>
      <c r="B400" s="137" t="s">
        <v>1409</v>
      </c>
      <c r="C400" s="152" t="s">
        <v>25</v>
      </c>
      <c r="D400" s="152" t="s">
        <v>1369</v>
      </c>
      <c r="E400" s="152">
        <v>2027</v>
      </c>
      <c r="F400" s="157">
        <f>+E400</f>
        <v>2027</v>
      </c>
      <c r="G400" s="152" t="s">
        <v>1410</v>
      </c>
      <c r="H400" s="144"/>
      <c r="I400" s="139">
        <f t="shared" ref="I400:I430" si="129">+M400</f>
        <v>6000</v>
      </c>
      <c r="J400" s="139">
        <f t="shared" ref="J400:J430" si="130">+M400</f>
        <v>6000</v>
      </c>
      <c r="K400" s="188"/>
      <c r="L400" s="188"/>
      <c r="M400" s="173">
        <v>6000</v>
      </c>
      <c r="N400" s="188"/>
      <c r="O400" s="188"/>
      <c r="P400" s="144"/>
      <c r="Q400" s="147"/>
    </row>
    <row r="401" spans="1:17" s="148" customFormat="1" ht="47.25">
      <c r="A401" s="157">
        <v>16</v>
      </c>
      <c r="B401" s="137" t="s">
        <v>1411</v>
      </c>
      <c r="C401" s="152" t="s">
        <v>25</v>
      </c>
      <c r="D401" s="152" t="s">
        <v>1369</v>
      </c>
      <c r="E401" s="152">
        <v>2026</v>
      </c>
      <c r="F401" s="157">
        <f>+E401</f>
        <v>2026</v>
      </c>
      <c r="G401" s="152" t="s">
        <v>1412</v>
      </c>
      <c r="H401" s="144"/>
      <c r="I401" s="139">
        <f t="shared" si="129"/>
        <v>6000</v>
      </c>
      <c r="J401" s="139">
        <f t="shared" si="130"/>
        <v>6000</v>
      </c>
      <c r="K401" s="188"/>
      <c r="L401" s="188"/>
      <c r="M401" s="173">
        <v>6000</v>
      </c>
      <c r="N401" s="188"/>
      <c r="O401" s="188"/>
      <c r="P401" s="144"/>
      <c r="Q401" s="147"/>
    </row>
    <row r="402" spans="1:17" s="148" customFormat="1" ht="31.5">
      <c r="A402" s="157">
        <v>17</v>
      </c>
      <c r="B402" s="137" t="s">
        <v>1413</v>
      </c>
      <c r="C402" s="152" t="s">
        <v>25</v>
      </c>
      <c r="D402" s="152" t="s">
        <v>1369</v>
      </c>
      <c r="E402" s="152">
        <v>2026</v>
      </c>
      <c r="F402" s="157">
        <f>+E402</f>
        <v>2026</v>
      </c>
      <c r="G402" s="152" t="s">
        <v>1414</v>
      </c>
      <c r="H402" s="144"/>
      <c r="I402" s="139">
        <f t="shared" si="129"/>
        <v>6000</v>
      </c>
      <c r="J402" s="139">
        <f t="shared" si="130"/>
        <v>6000</v>
      </c>
      <c r="K402" s="188"/>
      <c r="L402" s="188"/>
      <c r="M402" s="173">
        <v>6000</v>
      </c>
      <c r="N402" s="188"/>
      <c r="O402" s="188"/>
      <c r="P402" s="144"/>
      <c r="Q402" s="147"/>
    </row>
    <row r="403" spans="1:17" s="148" customFormat="1">
      <c r="A403" s="142" t="s">
        <v>1340</v>
      </c>
      <c r="B403" s="131" t="s">
        <v>1353</v>
      </c>
      <c r="C403" s="150"/>
      <c r="D403" s="150"/>
      <c r="E403" s="150"/>
      <c r="F403" s="142"/>
      <c r="G403" s="150"/>
      <c r="H403" s="144"/>
      <c r="I403" s="139">
        <f t="shared" si="129"/>
        <v>0</v>
      </c>
      <c r="J403" s="139">
        <f t="shared" si="130"/>
        <v>0</v>
      </c>
      <c r="K403" s="188"/>
      <c r="L403" s="188"/>
      <c r="M403" s="270"/>
      <c r="N403" s="188"/>
      <c r="O403" s="188"/>
      <c r="P403" s="144"/>
      <c r="Q403" s="147"/>
    </row>
    <row r="404" spans="1:17" s="148" customFormat="1" ht="38.450000000000003" customHeight="1">
      <c r="A404" s="157">
        <v>18</v>
      </c>
      <c r="B404" s="192" t="s">
        <v>1415</v>
      </c>
      <c r="C404" s="152" t="s">
        <v>25</v>
      </c>
      <c r="D404" s="152" t="s">
        <v>1355</v>
      </c>
      <c r="E404" s="152">
        <v>2027</v>
      </c>
      <c r="F404" s="157">
        <f t="shared" ref="F404:F408" si="131">+E404</f>
        <v>2027</v>
      </c>
      <c r="G404" s="152" t="s">
        <v>1416</v>
      </c>
      <c r="H404" s="144"/>
      <c r="I404" s="139">
        <f t="shared" si="129"/>
        <v>4000</v>
      </c>
      <c r="J404" s="139">
        <f t="shared" si="130"/>
        <v>4000</v>
      </c>
      <c r="K404" s="188"/>
      <c r="L404" s="188"/>
      <c r="M404" s="173">
        <v>4000</v>
      </c>
      <c r="N404" s="188"/>
      <c r="O404" s="188"/>
      <c r="P404" s="144"/>
      <c r="Q404" s="147"/>
    </row>
    <row r="405" spans="1:17" s="148" customFormat="1" ht="38.450000000000003" customHeight="1">
      <c r="A405" s="157">
        <v>20</v>
      </c>
      <c r="B405" s="192" t="s">
        <v>1417</v>
      </c>
      <c r="C405" s="152" t="s">
        <v>25</v>
      </c>
      <c r="D405" s="152" t="s">
        <v>1355</v>
      </c>
      <c r="E405" s="152">
        <v>2027</v>
      </c>
      <c r="F405" s="157">
        <f t="shared" si="131"/>
        <v>2027</v>
      </c>
      <c r="G405" s="152" t="s">
        <v>1418</v>
      </c>
      <c r="H405" s="144"/>
      <c r="I405" s="139">
        <f t="shared" si="129"/>
        <v>6000</v>
      </c>
      <c r="J405" s="139">
        <f t="shared" si="130"/>
        <v>6000</v>
      </c>
      <c r="K405" s="188"/>
      <c r="L405" s="188"/>
      <c r="M405" s="173">
        <v>6000</v>
      </c>
      <c r="N405" s="188"/>
      <c r="O405" s="188"/>
      <c r="P405" s="144"/>
      <c r="Q405" s="147"/>
    </row>
    <row r="406" spans="1:17" s="148" customFormat="1" ht="31.5">
      <c r="A406" s="157">
        <v>26</v>
      </c>
      <c r="B406" s="192" t="s">
        <v>1419</v>
      </c>
      <c r="C406" s="152" t="s">
        <v>25</v>
      </c>
      <c r="D406" s="152" t="s">
        <v>1355</v>
      </c>
      <c r="E406" s="152">
        <v>2026</v>
      </c>
      <c r="F406" s="157">
        <f t="shared" si="131"/>
        <v>2026</v>
      </c>
      <c r="G406" s="152" t="s">
        <v>1420</v>
      </c>
      <c r="H406" s="144"/>
      <c r="I406" s="139">
        <f t="shared" si="129"/>
        <v>12000</v>
      </c>
      <c r="J406" s="139">
        <f t="shared" si="130"/>
        <v>12000</v>
      </c>
      <c r="K406" s="188"/>
      <c r="L406" s="188"/>
      <c r="M406" s="173">
        <v>12000</v>
      </c>
      <c r="N406" s="188"/>
      <c r="O406" s="188"/>
      <c r="P406" s="144"/>
      <c r="Q406" s="147"/>
    </row>
    <row r="407" spans="1:17" s="148" customFormat="1" ht="38.25" customHeight="1">
      <c r="A407" s="157">
        <v>27</v>
      </c>
      <c r="B407" s="192" t="s">
        <v>1421</v>
      </c>
      <c r="C407" s="152" t="s">
        <v>25</v>
      </c>
      <c r="D407" s="152" t="s">
        <v>1355</v>
      </c>
      <c r="E407" s="152">
        <v>2026</v>
      </c>
      <c r="F407" s="157">
        <f t="shared" si="131"/>
        <v>2026</v>
      </c>
      <c r="G407" s="152" t="s">
        <v>1422</v>
      </c>
      <c r="H407" s="144"/>
      <c r="I407" s="139">
        <f t="shared" si="129"/>
        <v>14000</v>
      </c>
      <c r="J407" s="139">
        <f t="shared" si="130"/>
        <v>14000</v>
      </c>
      <c r="K407" s="188"/>
      <c r="L407" s="188"/>
      <c r="M407" s="173">
        <v>14000</v>
      </c>
      <c r="N407" s="188"/>
      <c r="O407" s="188"/>
      <c r="P407" s="144"/>
      <c r="Q407" s="147"/>
    </row>
    <row r="408" spans="1:17" s="148" customFormat="1" ht="47.45" customHeight="1">
      <c r="A408" s="157">
        <v>28</v>
      </c>
      <c r="B408" s="192" t="s">
        <v>1423</v>
      </c>
      <c r="C408" s="152" t="s">
        <v>25</v>
      </c>
      <c r="D408" s="152" t="s">
        <v>1355</v>
      </c>
      <c r="E408" s="152">
        <v>2026</v>
      </c>
      <c r="F408" s="157">
        <f t="shared" si="131"/>
        <v>2026</v>
      </c>
      <c r="G408" s="152" t="s">
        <v>1424</v>
      </c>
      <c r="H408" s="144"/>
      <c r="I408" s="139">
        <f t="shared" si="129"/>
        <v>3000</v>
      </c>
      <c r="J408" s="139">
        <f t="shared" si="130"/>
        <v>3000</v>
      </c>
      <c r="K408" s="188"/>
      <c r="L408" s="188"/>
      <c r="M408" s="173">
        <v>3000</v>
      </c>
      <c r="N408" s="188"/>
      <c r="O408" s="188"/>
      <c r="P408" s="144"/>
      <c r="Q408" s="147"/>
    </row>
    <row r="409" spans="1:17" s="148" customFormat="1" ht="38.450000000000003" customHeight="1">
      <c r="A409" s="142" t="s">
        <v>1366</v>
      </c>
      <c r="B409" s="131" t="s">
        <v>1361</v>
      </c>
      <c r="C409" s="150"/>
      <c r="D409" s="150"/>
      <c r="E409" s="150"/>
      <c r="F409" s="142"/>
      <c r="G409" s="150"/>
      <c r="H409" s="144"/>
      <c r="I409" s="139">
        <f t="shared" si="129"/>
        <v>0</v>
      </c>
      <c r="J409" s="139">
        <f t="shared" si="130"/>
        <v>0</v>
      </c>
      <c r="K409" s="188"/>
      <c r="L409" s="188"/>
      <c r="M409" s="270"/>
      <c r="N409" s="188"/>
      <c r="O409" s="188"/>
      <c r="P409" s="144"/>
      <c r="Q409" s="147"/>
    </row>
    <row r="410" spans="1:17" s="148" customFormat="1" ht="38.450000000000003" customHeight="1">
      <c r="A410" s="157">
        <v>33</v>
      </c>
      <c r="B410" s="137" t="s">
        <v>1425</v>
      </c>
      <c r="C410" s="152" t="s">
        <v>25</v>
      </c>
      <c r="D410" s="152" t="s">
        <v>677</v>
      </c>
      <c r="E410" s="152">
        <v>2027</v>
      </c>
      <c r="F410" s="157">
        <f t="shared" ref="F410:F412" si="132">+E410</f>
        <v>2027</v>
      </c>
      <c r="G410" s="152" t="s">
        <v>1426</v>
      </c>
      <c r="H410" s="144"/>
      <c r="I410" s="139">
        <f t="shared" si="129"/>
        <v>4000</v>
      </c>
      <c r="J410" s="139">
        <f t="shared" si="130"/>
        <v>4000</v>
      </c>
      <c r="K410" s="188"/>
      <c r="L410" s="188"/>
      <c r="M410" s="173">
        <v>4000</v>
      </c>
      <c r="N410" s="188"/>
      <c r="O410" s="188"/>
      <c r="P410" s="144"/>
      <c r="Q410" s="147"/>
    </row>
    <row r="411" spans="1:17" s="148" customFormat="1" ht="38.450000000000003" customHeight="1">
      <c r="A411" s="157">
        <v>34</v>
      </c>
      <c r="B411" s="137" t="s">
        <v>1427</v>
      </c>
      <c r="C411" s="152" t="s">
        <v>25</v>
      </c>
      <c r="D411" s="152" t="s">
        <v>677</v>
      </c>
      <c r="E411" s="152">
        <v>2026</v>
      </c>
      <c r="F411" s="157">
        <f t="shared" si="132"/>
        <v>2026</v>
      </c>
      <c r="G411" s="152" t="s">
        <v>1428</v>
      </c>
      <c r="H411" s="144"/>
      <c r="I411" s="139">
        <f t="shared" si="129"/>
        <v>8000</v>
      </c>
      <c r="J411" s="139">
        <f t="shared" si="130"/>
        <v>8000</v>
      </c>
      <c r="K411" s="188"/>
      <c r="L411" s="188"/>
      <c r="M411" s="173">
        <v>8000</v>
      </c>
      <c r="N411" s="188"/>
      <c r="O411" s="188"/>
      <c r="P411" s="144"/>
      <c r="Q411" s="147"/>
    </row>
    <row r="412" spans="1:17" s="148" customFormat="1" ht="48.6" customHeight="1">
      <c r="A412" s="157">
        <v>35</v>
      </c>
      <c r="B412" s="137" t="s">
        <v>1429</v>
      </c>
      <c r="C412" s="152" t="s">
        <v>25</v>
      </c>
      <c r="D412" s="152" t="s">
        <v>677</v>
      </c>
      <c r="E412" s="152">
        <v>2026</v>
      </c>
      <c r="F412" s="157">
        <f t="shared" si="132"/>
        <v>2026</v>
      </c>
      <c r="G412" s="152" t="s">
        <v>1430</v>
      </c>
      <c r="H412" s="144"/>
      <c r="I412" s="139">
        <f t="shared" si="129"/>
        <v>8000</v>
      </c>
      <c r="J412" s="139">
        <f t="shared" si="130"/>
        <v>8000</v>
      </c>
      <c r="K412" s="188"/>
      <c r="L412" s="188"/>
      <c r="M412" s="173">
        <v>8000</v>
      </c>
      <c r="N412" s="188"/>
      <c r="O412" s="188"/>
      <c r="P412" s="144"/>
      <c r="Q412" s="147"/>
    </row>
    <row r="413" spans="1:17" s="148" customFormat="1" ht="49.15" customHeight="1">
      <c r="A413" s="142" t="s">
        <v>1340</v>
      </c>
      <c r="B413" s="131" t="s">
        <v>1380</v>
      </c>
      <c r="C413" s="150"/>
      <c r="D413" s="150"/>
      <c r="E413" s="150"/>
      <c r="F413" s="142"/>
      <c r="G413" s="150"/>
      <c r="H413" s="144"/>
      <c r="I413" s="139">
        <f t="shared" si="129"/>
        <v>0</v>
      </c>
      <c r="J413" s="139">
        <f t="shared" si="130"/>
        <v>0</v>
      </c>
      <c r="K413" s="188"/>
      <c r="L413" s="188"/>
      <c r="M413" s="270"/>
      <c r="N413" s="188"/>
      <c r="O413" s="188"/>
      <c r="P413" s="144"/>
      <c r="Q413" s="147"/>
    </row>
    <row r="414" spans="1:17" s="148" customFormat="1">
      <c r="A414" s="157">
        <v>39</v>
      </c>
      <c r="B414" s="204" t="s">
        <v>1431</v>
      </c>
      <c r="C414" s="152" t="s">
        <v>25</v>
      </c>
      <c r="D414" s="152" t="s">
        <v>1382</v>
      </c>
      <c r="E414" s="152">
        <v>2027</v>
      </c>
      <c r="F414" s="157">
        <f t="shared" ref="F414:F416" si="133">+E414</f>
        <v>2027</v>
      </c>
      <c r="G414" s="152" t="s">
        <v>1432</v>
      </c>
      <c r="H414" s="144"/>
      <c r="I414" s="139">
        <f t="shared" si="129"/>
        <v>8000</v>
      </c>
      <c r="J414" s="139">
        <f t="shared" si="130"/>
        <v>8000</v>
      </c>
      <c r="K414" s="188"/>
      <c r="L414" s="188"/>
      <c r="M414" s="173">
        <v>8000</v>
      </c>
      <c r="N414" s="188"/>
      <c r="O414" s="188"/>
      <c r="P414" s="144"/>
      <c r="Q414" s="147"/>
    </row>
    <row r="415" spans="1:17" s="148" customFormat="1">
      <c r="A415" s="157">
        <v>40</v>
      </c>
      <c r="B415" s="137" t="s">
        <v>1433</v>
      </c>
      <c r="C415" s="152" t="s">
        <v>25</v>
      </c>
      <c r="D415" s="152" t="s">
        <v>1382</v>
      </c>
      <c r="E415" s="152">
        <v>2027</v>
      </c>
      <c r="F415" s="157">
        <f t="shared" si="133"/>
        <v>2027</v>
      </c>
      <c r="G415" s="152" t="s">
        <v>1434</v>
      </c>
      <c r="H415" s="144"/>
      <c r="I415" s="139">
        <f t="shared" si="129"/>
        <v>10000</v>
      </c>
      <c r="J415" s="139">
        <f t="shared" si="130"/>
        <v>10000</v>
      </c>
      <c r="K415" s="188"/>
      <c r="L415" s="188"/>
      <c r="M415" s="173">
        <v>10000</v>
      </c>
      <c r="N415" s="188"/>
      <c r="O415" s="188"/>
      <c r="P415" s="144"/>
      <c r="Q415" s="147"/>
    </row>
    <row r="416" spans="1:17" s="148" customFormat="1">
      <c r="A416" s="157">
        <v>43</v>
      </c>
      <c r="B416" s="137" t="s">
        <v>1435</v>
      </c>
      <c r="C416" s="152" t="s">
        <v>25</v>
      </c>
      <c r="D416" s="152" t="s">
        <v>1382</v>
      </c>
      <c r="E416" s="152">
        <v>2027</v>
      </c>
      <c r="F416" s="157">
        <f t="shared" si="133"/>
        <v>2027</v>
      </c>
      <c r="G416" s="152" t="s">
        <v>1436</v>
      </c>
      <c r="H416" s="144"/>
      <c r="I416" s="139">
        <f t="shared" si="129"/>
        <v>4000</v>
      </c>
      <c r="J416" s="139">
        <f t="shared" si="130"/>
        <v>4000</v>
      </c>
      <c r="K416" s="188"/>
      <c r="L416" s="188"/>
      <c r="M416" s="173">
        <v>4000</v>
      </c>
      <c r="N416" s="188"/>
      <c r="O416" s="188"/>
      <c r="P416" s="144"/>
      <c r="Q416" s="147"/>
    </row>
    <row r="417" spans="1:17" s="161" customFormat="1" ht="56.25" customHeight="1">
      <c r="A417" s="157">
        <v>45</v>
      </c>
      <c r="B417" s="192" t="s">
        <v>1437</v>
      </c>
      <c r="C417" s="152" t="s">
        <v>25</v>
      </c>
      <c r="D417" s="152" t="s">
        <v>1382</v>
      </c>
      <c r="E417" s="152">
        <v>2026</v>
      </c>
      <c r="F417" s="157">
        <v>2027</v>
      </c>
      <c r="G417" s="152" t="s">
        <v>1438</v>
      </c>
      <c r="H417" s="144"/>
      <c r="I417" s="139">
        <f t="shared" si="129"/>
        <v>18000</v>
      </c>
      <c r="J417" s="139">
        <f t="shared" si="130"/>
        <v>18000</v>
      </c>
      <c r="K417" s="184"/>
      <c r="L417" s="188"/>
      <c r="M417" s="173">
        <v>18000</v>
      </c>
      <c r="N417" s="139"/>
      <c r="O417" s="139"/>
      <c r="P417" s="205"/>
      <c r="Q417" s="160"/>
    </row>
    <row r="418" spans="1:17" s="148" customFormat="1" ht="31.5">
      <c r="A418" s="157">
        <v>46</v>
      </c>
      <c r="B418" s="137" t="s">
        <v>1439</v>
      </c>
      <c r="C418" s="152" t="s">
        <v>25</v>
      </c>
      <c r="D418" s="152" t="s">
        <v>1382</v>
      </c>
      <c r="E418" s="158">
        <v>2029</v>
      </c>
      <c r="F418" s="158">
        <v>2029</v>
      </c>
      <c r="G418" s="152" t="s">
        <v>1440</v>
      </c>
      <c r="H418" s="144"/>
      <c r="I418" s="139">
        <f t="shared" si="129"/>
        <v>8000</v>
      </c>
      <c r="J418" s="139">
        <f t="shared" si="130"/>
        <v>8000</v>
      </c>
      <c r="K418" s="188"/>
      <c r="L418" s="188"/>
      <c r="M418" s="173">
        <v>8000</v>
      </c>
      <c r="N418" s="188"/>
      <c r="O418" s="188"/>
      <c r="P418" s="144"/>
      <c r="Q418" s="147"/>
    </row>
    <row r="419" spans="1:17" s="148" customFormat="1" ht="31.5">
      <c r="A419" s="157">
        <v>47</v>
      </c>
      <c r="B419" s="137" t="s">
        <v>1441</v>
      </c>
      <c r="C419" s="152" t="s">
        <v>25</v>
      </c>
      <c r="D419" s="152" t="s">
        <v>1382</v>
      </c>
      <c r="E419" s="158">
        <v>2029</v>
      </c>
      <c r="F419" s="158">
        <v>2029</v>
      </c>
      <c r="G419" s="152" t="s">
        <v>1440</v>
      </c>
      <c r="H419" s="144"/>
      <c r="I419" s="139">
        <f t="shared" si="129"/>
        <v>8000</v>
      </c>
      <c r="J419" s="139">
        <f t="shared" si="130"/>
        <v>8000</v>
      </c>
      <c r="K419" s="188"/>
      <c r="L419" s="188"/>
      <c r="M419" s="173">
        <v>8000</v>
      </c>
      <c r="N419" s="188"/>
      <c r="O419" s="188"/>
      <c r="P419" s="144"/>
      <c r="Q419" s="147"/>
    </row>
    <row r="420" spans="1:17" s="148" customFormat="1">
      <c r="A420" s="142" t="s">
        <v>1340</v>
      </c>
      <c r="B420" s="131" t="s">
        <v>1376</v>
      </c>
      <c r="C420" s="150"/>
      <c r="D420" s="150"/>
      <c r="E420" s="150"/>
      <c r="F420" s="142"/>
      <c r="G420" s="150"/>
      <c r="H420" s="144"/>
      <c r="I420" s="139">
        <f t="shared" si="129"/>
        <v>0</v>
      </c>
      <c r="J420" s="139">
        <f t="shared" si="130"/>
        <v>0</v>
      </c>
      <c r="K420" s="188"/>
      <c r="L420" s="188"/>
      <c r="M420" s="270"/>
      <c r="N420" s="188"/>
      <c r="O420" s="188"/>
      <c r="P420" s="144"/>
      <c r="Q420" s="147"/>
    </row>
    <row r="421" spans="1:17" s="148" customFormat="1" ht="31.5">
      <c r="A421" s="157">
        <v>48</v>
      </c>
      <c r="B421" s="137" t="s">
        <v>1442</v>
      </c>
      <c r="C421" s="152" t="s">
        <v>25</v>
      </c>
      <c r="D421" s="152" t="s">
        <v>1378</v>
      </c>
      <c r="E421" s="152">
        <v>2027</v>
      </c>
      <c r="F421" s="157">
        <f t="shared" ref="F421:F425" si="134">+E421</f>
        <v>2027</v>
      </c>
      <c r="G421" s="152" t="s">
        <v>1443</v>
      </c>
      <c r="H421" s="144"/>
      <c r="I421" s="139">
        <f t="shared" si="129"/>
        <v>7000</v>
      </c>
      <c r="J421" s="139">
        <f t="shared" si="130"/>
        <v>7000</v>
      </c>
      <c r="K421" s="188"/>
      <c r="L421" s="188"/>
      <c r="M421" s="173">
        <v>7000</v>
      </c>
      <c r="N421" s="188"/>
      <c r="O421" s="188"/>
      <c r="P421" s="144"/>
      <c r="Q421" s="147"/>
    </row>
    <row r="422" spans="1:17" s="148" customFormat="1" ht="21" customHeight="1">
      <c r="A422" s="142" t="s">
        <v>1340</v>
      </c>
      <c r="B422" s="131" t="s">
        <v>680</v>
      </c>
      <c r="C422" s="150"/>
      <c r="D422" s="150"/>
      <c r="E422" s="150"/>
      <c r="F422" s="142"/>
      <c r="G422" s="150"/>
      <c r="H422" s="144"/>
      <c r="I422" s="139">
        <f t="shared" si="129"/>
        <v>0</v>
      </c>
      <c r="J422" s="139">
        <f t="shared" si="130"/>
        <v>0</v>
      </c>
      <c r="K422" s="188"/>
      <c r="L422" s="188"/>
      <c r="M422" s="270"/>
      <c r="N422" s="188"/>
      <c r="O422" s="188"/>
      <c r="P422" s="144"/>
      <c r="Q422" s="147"/>
    </row>
    <row r="423" spans="1:17" s="148" customFormat="1" ht="31.5">
      <c r="A423" s="157">
        <v>49</v>
      </c>
      <c r="B423" s="137" t="s">
        <v>1444</v>
      </c>
      <c r="C423" s="152" t="s">
        <v>25</v>
      </c>
      <c r="D423" s="152" t="s">
        <v>680</v>
      </c>
      <c r="E423" s="158">
        <v>2030</v>
      </c>
      <c r="F423" s="158">
        <v>2030</v>
      </c>
      <c r="G423" s="152" t="s">
        <v>1445</v>
      </c>
      <c r="H423" s="144"/>
      <c r="I423" s="139">
        <f t="shared" si="129"/>
        <v>15000</v>
      </c>
      <c r="J423" s="139">
        <f t="shared" si="130"/>
        <v>15000</v>
      </c>
      <c r="K423" s="188"/>
      <c r="L423" s="188"/>
      <c r="M423" s="173">
        <v>15000</v>
      </c>
      <c r="N423" s="188"/>
      <c r="O423" s="188"/>
      <c r="P423" s="144"/>
      <c r="Q423" s="147"/>
    </row>
    <row r="424" spans="1:17" s="148" customFormat="1" ht="17.45" customHeight="1">
      <c r="A424" s="142" t="s">
        <v>1340</v>
      </c>
      <c r="B424" s="131" t="s">
        <v>1388</v>
      </c>
      <c r="C424" s="150"/>
      <c r="D424" s="150"/>
      <c r="E424" s="144"/>
      <c r="F424" s="144"/>
      <c r="G424" s="150"/>
      <c r="H424" s="144"/>
      <c r="I424" s="139">
        <f t="shared" si="129"/>
        <v>0</v>
      </c>
      <c r="J424" s="139">
        <f t="shared" si="130"/>
        <v>0</v>
      </c>
      <c r="K424" s="188"/>
      <c r="L424" s="188"/>
      <c r="M424" s="270"/>
      <c r="N424" s="188"/>
      <c r="O424" s="188"/>
      <c r="P424" s="144"/>
      <c r="Q424" s="147"/>
    </row>
    <row r="425" spans="1:17" s="148" customFormat="1" ht="47.25">
      <c r="A425" s="157">
        <v>50</v>
      </c>
      <c r="B425" s="137" t="s">
        <v>1446</v>
      </c>
      <c r="C425" s="152" t="s">
        <v>25</v>
      </c>
      <c r="D425" s="152" t="s">
        <v>1388</v>
      </c>
      <c r="E425" s="152">
        <v>2028</v>
      </c>
      <c r="F425" s="157">
        <f t="shared" si="134"/>
        <v>2028</v>
      </c>
      <c r="G425" s="152" t="s">
        <v>1447</v>
      </c>
      <c r="H425" s="144"/>
      <c r="I425" s="139">
        <f t="shared" si="129"/>
        <v>10000</v>
      </c>
      <c r="J425" s="139">
        <f t="shared" si="130"/>
        <v>10000</v>
      </c>
      <c r="K425" s="188"/>
      <c r="L425" s="188"/>
      <c r="M425" s="173">
        <v>10000</v>
      </c>
      <c r="N425" s="188"/>
      <c r="O425" s="188"/>
      <c r="P425" s="144"/>
      <c r="Q425" s="147"/>
    </row>
    <row r="426" spans="1:17" s="148" customFormat="1" ht="31.5">
      <c r="A426" s="142"/>
      <c r="B426" s="131" t="s">
        <v>1448</v>
      </c>
      <c r="C426" s="150"/>
      <c r="D426" s="150"/>
      <c r="E426" s="150"/>
      <c r="F426" s="142"/>
      <c r="G426" s="150"/>
      <c r="H426" s="144"/>
      <c r="I426" s="139">
        <f t="shared" si="129"/>
        <v>88000</v>
      </c>
      <c r="J426" s="139">
        <f t="shared" si="130"/>
        <v>88000</v>
      </c>
      <c r="K426" s="188"/>
      <c r="L426" s="188"/>
      <c r="M426" s="139">
        <f>+SUM(M427:M430)</f>
        <v>88000</v>
      </c>
      <c r="N426" s="139"/>
      <c r="O426" s="188"/>
      <c r="P426" s="144"/>
      <c r="Q426" s="147"/>
    </row>
    <row r="427" spans="1:17" s="148" customFormat="1" ht="47.25">
      <c r="A427" s="142">
        <v>1</v>
      </c>
      <c r="B427" s="137" t="s">
        <v>1449</v>
      </c>
      <c r="C427" s="152" t="s">
        <v>25</v>
      </c>
      <c r="D427" s="157" t="s">
        <v>1450</v>
      </c>
      <c r="E427" s="157">
        <v>2029</v>
      </c>
      <c r="F427" s="157">
        <v>2030</v>
      </c>
      <c r="G427" s="152" t="s">
        <v>1451</v>
      </c>
      <c r="H427" s="158"/>
      <c r="I427" s="139">
        <f t="shared" si="129"/>
        <v>20000</v>
      </c>
      <c r="J427" s="139">
        <f t="shared" si="130"/>
        <v>20000</v>
      </c>
      <c r="K427" s="139"/>
      <c r="L427" s="139"/>
      <c r="M427" s="173">
        <v>20000</v>
      </c>
      <c r="N427" s="139"/>
      <c r="O427" s="139"/>
      <c r="P427" s="144"/>
      <c r="Q427" s="147"/>
    </row>
    <row r="428" spans="1:17" s="161" customFormat="1" ht="31.5">
      <c r="A428" s="157">
        <v>2</v>
      </c>
      <c r="B428" s="137" t="s">
        <v>1452</v>
      </c>
      <c r="C428" s="152" t="s">
        <v>25</v>
      </c>
      <c r="D428" s="152" t="s">
        <v>1388</v>
      </c>
      <c r="E428" s="152">
        <v>2029</v>
      </c>
      <c r="F428" s="157">
        <v>2030</v>
      </c>
      <c r="G428" s="152" t="s">
        <v>1453</v>
      </c>
      <c r="H428" s="158"/>
      <c r="I428" s="139">
        <f t="shared" si="129"/>
        <v>12000</v>
      </c>
      <c r="J428" s="139">
        <f t="shared" si="130"/>
        <v>12000</v>
      </c>
      <c r="K428" s="139"/>
      <c r="L428" s="139"/>
      <c r="M428" s="173">
        <v>12000</v>
      </c>
      <c r="N428" s="139"/>
      <c r="O428" s="139"/>
      <c r="P428" s="158"/>
      <c r="Q428" s="160"/>
    </row>
    <row r="429" spans="1:17" s="161" customFormat="1" ht="47.25">
      <c r="A429" s="157">
        <v>3</v>
      </c>
      <c r="B429" s="137" t="s">
        <v>1454</v>
      </c>
      <c r="C429" s="152" t="s">
        <v>25</v>
      </c>
      <c r="D429" s="152" t="s">
        <v>1378</v>
      </c>
      <c r="E429" s="152">
        <v>2029</v>
      </c>
      <c r="F429" s="157">
        <v>2030</v>
      </c>
      <c r="G429" s="152" t="s">
        <v>1455</v>
      </c>
      <c r="H429" s="158"/>
      <c r="I429" s="139">
        <f t="shared" si="129"/>
        <v>30000</v>
      </c>
      <c r="J429" s="139">
        <f t="shared" si="130"/>
        <v>30000</v>
      </c>
      <c r="K429" s="139"/>
      <c r="L429" s="139"/>
      <c r="M429" s="173">
        <v>30000</v>
      </c>
      <c r="N429" s="139"/>
      <c r="O429" s="139"/>
      <c r="P429" s="158"/>
      <c r="Q429" s="160"/>
    </row>
    <row r="430" spans="1:17" s="161" customFormat="1" ht="31.5">
      <c r="A430" s="157">
        <v>4</v>
      </c>
      <c r="B430" s="137" t="s">
        <v>1456</v>
      </c>
      <c r="C430" s="152" t="s">
        <v>25</v>
      </c>
      <c r="D430" s="152" t="s">
        <v>1346</v>
      </c>
      <c r="E430" s="152">
        <v>2029</v>
      </c>
      <c r="F430" s="157">
        <v>2030</v>
      </c>
      <c r="G430" s="152" t="s">
        <v>1457</v>
      </c>
      <c r="H430" s="158"/>
      <c r="I430" s="139">
        <f t="shared" si="129"/>
        <v>26000</v>
      </c>
      <c r="J430" s="139">
        <f t="shared" si="130"/>
        <v>26000</v>
      </c>
      <c r="K430" s="139"/>
      <c r="L430" s="139"/>
      <c r="M430" s="173">
        <v>26000</v>
      </c>
      <c r="N430" s="139"/>
      <c r="O430" s="139"/>
      <c r="P430" s="158"/>
      <c r="Q430" s="160"/>
    </row>
    <row r="431" spans="1:17" s="148" customFormat="1" ht="47.25">
      <c r="A431" s="142" t="s">
        <v>1340</v>
      </c>
      <c r="B431" s="131" t="s">
        <v>983</v>
      </c>
      <c r="C431" s="150"/>
      <c r="D431" s="150"/>
      <c r="E431" s="150"/>
      <c r="F431" s="142"/>
      <c r="G431" s="150"/>
      <c r="H431" s="144"/>
      <c r="I431" s="270">
        <f t="shared" ref="I431:J431" si="135">SUM(I432:I433)</f>
        <v>6000</v>
      </c>
      <c r="J431" s="270">
        <f t="shared" si="135"/>
        <v>6000</v>
      </c>
      <c r="K431" s="188"/>
      <c r="L431" s="188"/>
      <c r="M431" s="270">
        <f>SUM(M432:M433)</f>
        <v>6000</v>
      </c>
      <c r="N431" s="188"/>
      <c r="O431" s="188"/>
      <c r="P431" s="144"/>
      <c r="Q431" s="147"/>
    </row>
    <row r="432" spans="1:17" s="161" customFormat="1" ht="47.45" customHeight="1">
      <c r="A432" s="157">
        <v>1</v>
      </c>
      <c r="B432" s="137" t="s">
        <v>1458</v>
      </c>
      <c r="C432" s="152" t="s">
        <v>25</v>
      </c>
      <c r="D432" s="152" t="s">
        <v>1350</v>
      </c>
      <c r="E432" s="152">
        <v>2029</v>
      </c>
      <c r="F432" s="157">
        <f>+E432</f>
        <v>2029</v>
      </c>
      <c r="G432" s="152" t="s">
        <v>1459</v>
      </c>
      <c r="H432" s="158"/>
      <c r="I432" s="139">
        <f t="shared" ref="I432:I433" si="136">+M432</f>
        <v>3000</v>
      </c>
      <c r="J432" s="139">
        <f t="shared" ref="J432:J433" si="137">+M432</f>
        <v>3000</v>
      </c>
      <c r="K432" s="139"/>
      <c r="L432" s="139"/>
      <c r="M432" s="173">
        <v>3000</v>
      </c>
      <c r="N432" s="139"/>
      <c r="O432" s="139"/>
      <c r="P432" s="158"/>
      <c r="Q432" s="160"/>
    </row>
    <row r="433" spans="1:17" s="148" customFormat="1" ht="31.5">
      <c r="A433" s="157">
        <v>3</v>
      </c>
      <c r="B433" s="137" t="s">
        <v>1460</v>
      </c>
      <c r="C433" s="152" t="s">
        <v>25</v>
      </c>
      <c r="D433" s="152" t="s">
        <v>1378</v>
      </c>
      <c r="E433" s="152">
        <v>2029</v>
      </c>
      <c r="F433" s="157">
        <f>+E433</f>
        <v>2029</v>
      </c>
      <c r="G433" s="152" t="s">
        <v>1461</v>
      </c>
      <c r="H433" s="144"/>
      <c r="I433" s="139">
        <f t="shared" si="136"/>
        <v>3000</v>
      </c>
      <c r="J433" s="139">
        <f t="shared" si="137"/>
        <v>3000</v>
      </c>
      <c r="K433" s="188"/>
      <c r="L433" s="188"/>
      <c r="M433" s="173">
        <v>3000</v>
      </c>
      <c r="N433" s="188"/>
      <c r="O433" s="188"/>
      <c r="P433" s="144"/>
      <c r="Q433" s="147"/>
    </row>
    <row r="434" spans="1:17" s="148" customFormat="1">
      <c r="A434" s="142" t="s">
        <v>61</v>
      </c>
      <c r="B434" s="131" t="s">
        <v>80</v>
      </c>
      <c r="C434" s="150"/>
      <c r="D434" s="142"/>
      <c r="E434" s="142"/>
      <c r="F434" s="142"/>
      <c r="G434" s="144"/>
      <c r="H434" s="144"/>
      <c r="I434" s="188"/>
      <c r="J434" s="188"/>
      <c r="K434" s="188"/>
      <c r="L434" s="188"/>
      <c r="M434" s="266"/>
      <c r="N434" s="188"/>
      <c r="O434" s="188"/>
      <c r="P434" s="144"/>
      <c r="Q434" s="147"/>
    </row>
    <row r="435" spans="1:17" s="161" customFormat="1" ht="31.5">
      <c r="A435" s="142">
        <v>3</v>
      </c>
      <c r="B435" s="131" t="s">
        <v>81</v>
      </c>
      <c r="C435" s="152"/>
      <c r="D435" s="157"/>
      <c r="E435" s="157"/>
      <c r="F435" s="157"/>
      <c r="G435" s="158"/>
      <c r="H435" s="158"/>
      <c r="I435" s="139"/>
      <c r="J435" s="139"/>
      <c r="K435" s="139"/>
      <c r="L435" s="139"/>
      <c r="M435" s="184"/>
      <c r="N435" s="139"/>
      <c r="O435" s="139"/>
      <c r="P435" s="158"/>
      <c r="Q435" s="160"/>
    </row>
    <row r="436" spans="1:17" s="148" customFormat="1" ht="35.1" customHeight="1">
      <c r="A436" s="142" t="s">
        <v>93</v>
      </c>
      <c r="B436" s="131" t="s">
        <v>184</v>
      </c>
      <c r="C436" s="150"/>
      <c r="D436" s="142"/>
      <c r="E436" s="142"/>
      <c r="F436" s="142"/>
      <c r="G436" s="142"/>
      <c r="H436" s="144"/>
      <c r="I436" s="188">
        <f t="shared" ref="I436:O436" si="138">+I439+I458+I510</f>
        <v>391500</v>
      </c>
      <c r="J436" s="188">
        <f t="shared" si="138"/>
        <v>391500</v>
      </c>
      <c r="K436" s="188">
        <f t="shared" si="138"/>
        <v>0</v>
      </c>
      <c r="L436" s="188">
        <f t="shared" si="138"/>
        <v>0</v>
      </c>
      <c r="M436" s="188">
        <f t="shared" si="138"/>
        <v>391500</v>
      </c>
      <c r="N436" s="188">
        <f t="shared" si="138"/>
        <v>0</v>
      </c>
      <c r="O436" s="188">
        <f t="shared" si="138"/>
        <v>0</v>
      </c>
      <c r="P436" s="145"/>
      <c r="Q436" s="147"/>
    </row>
    <row r="437" spans="1:17" s="148" customFormat="1" ht="31.5">
      <c r="A437" s="142">
        <v>1</v>
      </c>
      <c r="B437" s="131" t="s">
        <v>78</v>
      </c>
      <c r="C437" s="150"/>
      <c r="D437" s="142"/>
      <c r="E437" s="142"/>
      <c r="F437" s="142"/>
      <c r="G437" s="142"/>
      <c r="H437" s="144"/>
      <c r="I437" s="188">
        <f t="shared" ref="I437:I500" si="139">+M437</f>
        <v>231500</v>
      </c>
      <c r="J437" s="188">
        <f t="shared" ref="J437:J500" si="140">+M437</f>
        <v>231500</v>
      </c>
      <c r="K437" s="188"/>
      <c r="L437" s="188"/>
      <c r="M437" s="188">
        <f>+M438</f>
        <v>231500</v>
      </c>
      <c r="N437" s="188"/>
      <c r="O437" s="188"/>
      <c r="P437" s="144"/>
      <c r="Q437" s="147"/>
    </row>
    <row r="438" spans="1:17" s="148" customFormat="1" ht="48.75" customHeight="1">
      <c r="A438" s="142" t="s">
        <v>60</v>
      </c>
      <c r="B438" s="131" t="s">
        <v>79</v>
      </c>
      <c r="C438" s="150"/>
      <c r="D438" s="142"/>
      <c r="E438" s="142"/>
      <c r="F438" s="142"/>
      <c r="G438" s="142"/>
      <c r="H438" s="144"/>
      <c r="I438" s="188">
        <f t="shared" si="139"/>
        <v>231500</v>
      </c>
      <c r="J438" s="188">
        <f t="shared" si="140"/>
        <v>231500</v>
      </c>
      <c r="K438" s="188"/>
      <c r="L438" s="188"/>
      <c r="M438" s="188">
        <f>+M461+M467+M506+M473+M480+M484+M488+M493+M499</f>
        <v>231500</v>
      </c>
      <c r="N438" s="188"/>
      <c r="O438" s="188"/>
      <c r="P438" s="144"/>
      <c r="Q438" s="147"/>
    </row>
    <row r="439" spans="1:17" s="148" customFormat="1" ht="47.25">
      <c r="A439" s="142" t="s">
        <v>19</v>
      </c>
      <c r="B439" s="131" t="s">
        <v>933</v>
      </c>
      <c r="C439" s="150"/>
      <c r="D439" s="142"/>
      <c r="E439" s="142"/>
      <c r="F439" s="142"/>
      <c r="G439" s="142"/>
      <c r="H439" s="144"/>
      <c r="I439" s="188">
        <f t="shared" si="139"/>
        <v>82000</v>
      </c>
      <c r="J439" s="188">
        <f t="shared" si="140"/>
        <v>82000</v>
      </c>
      <c r="K439" s="188">
        <f>+L439/M436</f>
        <v>0</v>
      </c>
      <c r="L439" s="188"/>
      <c r="M439" s="188">
        <f>+M440</f>
        <v>82000</v>
      </c>
      <c r="N439" s="188">
        <f t="shared" ref="N439:P439" si="141">+N440+N441</f>
        <v>0</v>
      </c>
      <c r="O439" s="188">
        <f t="shared" si="141"/>
        <v>0</v>
      </c>
      <c r="P439" s="156">
        <f t="shared" si="141"/>
        <v>0</v>
      </c>
      <c r="Q439" s="147"/>
    </row>
    <row r="440" spans="1:17" s="148" customFormat="1">
      <c r="A440" s="142" t="s">
        <v>60</v>
      </c>
      <c r="B440" s="131" t="s">
        <v>984</v>
      </c>
      <c r="C440" s="150"/>
      <c r="D440" s="142"/>
      <c r="E440" s="142"/>
      <c r="F440" s="142"/>
      <c r="G440" s="142"/>
      <c r="H440" s="144"/>
      <c r="I440" s="188">
        <f t="shared" si="139"/>
        <v>82000</v>
      </c>
      <c r="J440" s="188">
        <f t="shared" si="140"/>
        <v>82000</v>
      </c>
      <c r="K440" s="188">
        <f>SUM(K445:K463)</f>
        <v>0</v>
      </c>
      <c r="L440" s="188">
        <f>SUM(L445:L463)</f>
        <v>0</v>
      </c>
      <c r="M440" s="188">
        <f>SUM(M441:M457)</f>
        <v>82000</v>
      </c>
      <c r="N440" s="188">
        <f>SUM(N445:N463)</f>
        <v>0</v>
      </c>
      <c r="O440" s="188">
        <f>SUM(O445:O463)</f>
        <v>0</v>
      </c>
      <c r="P440" s="156">
        <f>SUM(P445:P463)</f>
        <v>0</v>
      </c>
      <c r="Q440" s="147"/>
    </row>
    <row r="441" spans="1:17" s="148" customFormat="1" ht="31.5">
      <c r="A441" s="157">
        <v>1</v>
      </c>
      <c r="B441" s="137" t="s">
        <v>1462</v>
      </c>
      <c r="C441" s="152" t="s">
        <v>25</v>
      </c>
      <c r="D441" s="152" t="s">
        <v>1463</v>
      </c>
      <c r="E441" s="157"/>
      <c r="F441" s="157"/>
      <c r="G441" s="152" t="s">
        <v>1464</v>
      </c>
      <c r="H441" s="158"/>
      <c r="I441" s="139">
        <f t="shared" si="139"/>
        <v>6000</v>
      </c>
      <c r="J441" s="139">
        <f t="shared" si="140"/>
        <v>6000</v>
      </c>
      <c r="K441" s="139"/>
      <c r="L441" s="139"/>
      <c r="M441" s="271">
        <v>6000</v>
      </c>
      <c r="N441" s="139"/>
      <c r="O441" s="139"/>
      <c r="P441" s="158"/>
      <c r="Q441" s="147"/>
    </row>
    <row r="442" spans="1:17" s="161" customFormat="1">
      <c r="A442" s="157">
        <v>2</v>
      </c>
      <c r="B442" s="137" t="s">
        <v>1465</v>
      </c>
      <c r="C442" s="152" t="s">
        <v>25</v>
      </c>
      <c r="D442" s="152" t="s">
        <v>1466</v>
      </c>
      <c r="E442" s="157"/>
      <c r="F442" s="157"/>
      <c r="G442" s="152" t="s">
        <v>1467</v>
      </c>
      <c r="H442" s="158"/>
      <c r="I442" s="139">
        <f t="shared" si="139"/>
        <v>3000</v>
      </c>
      <c r="J442" s="139">
        <f t="shared" si="140"/>
        <v>3000</v>
      </c>
      <c r="K442" s="139"/>
      <c r="L442" s="139"/>
      <c r="M442" s="271">
        <v>3000</v>
      </c>
      <c r="N442" s="139"/>
      <c r="O442" s="139"/>
      <c r="P442" s="158"/>
      <c r="Q442" s="160"/>
    </row>
    <row r="443" spans="1:17" s="161" customFormat="1" ht="51.75" customHeight="1">
      <c r="A443" s="157">
        <v>3</v>
      </c>
      <c r="B443" s="137" t="s">
        <v>1468</v>
      </c>
      <c r="C443" s="152" t="s">
        <v>25</v>
      </c>
      <c r="D443" s="152" t="s">
        <v>1469</v>
      </c>
      <c r="E443" s="157"/>
      <c r="F443" s="157"/>
      <c r="G443" s="152" t="s">
        <v>1470</v>
      </c>
      <c r="H443" s="158"/>
      <c r="I443" s="139">
        <f t="shared" si="139"/>
        <v>15000</v>
      </c>
      <c r="J443" s="139">
        <f t="shared" si="140"/>
        <v>15000</v>
      </c>
      <c r="K443" s="139"/>
      <c r="L443" s="139"/>
      <c r="M443" s="271">
        <v>15000</v>
      </c>
      <c r="N443" s="139"/>
      <c r="O443" s="139"/>
      <c r="P443" s="158"/>
      <c r="Q443" s="160"/>
    </row>
    <row r="444" spans="1:17" s="148" customFormat="1" ht="31.5">
      <c r="A444" s="157">
        <v>4</v>
      </c>
      <c r="B444" s="137" t="s">
        <v>1471</v>
      </c>
      <c r="C444" s="152" t="s">
        <v>25</v>
      </c>
      <c r="D444" s="152" t="s">
        <v>1472</v>
      </c>
      <c r="E444" s="157"/>
      <c r="F444" s="157"/>
      <c r="G444" s="152" t="s">
        <v>1473</v>
      </c>
      <c r="H444" s="144"/>
      <c r="I444" s="139">
        <f t="shared" si="139"/>
        <v>3500</v>
      </c>
      <c r="J444" s="139">
        <f t="shared" si="140"/>
        <v>3500</v>
      </c>
      <c r="K444" s="188"/>
      <c r="L444" s="188"/>
      <c r="M444" s="240">
        <v>3500</v>
      </c>
      <c r="N444" s="188"/>
      <c r="O444" s="188"/>
      <c r="P444" s="144"/>
      <c r="Q444" s="147"/>
    </row>
    <row r="445" spans="1:17" s="148" customFormat="1" ht="31.5">
      <c r="A445" s="157">
        <v>5</v>
      </c>
      <c r="B445" s="137" t="s">
        <v>1474</v>
      </c>
      <c r="C445" s="152" t="s">
        <v>25</v>
      </c>
      <c r="D445" s="152" t="s">
        <v>1475</v>
      </c>
      <c r="E445" s="157"/>
      <c r="F445" s="157"/>
      <c r="G445" s="152" t="s">
        <v>1093</v>
      </c>
      <c r="H445" s="144"/>
      <c r="I445" s="139">
        <f t="shared" si="139"/>
        <v>3000</v>
      </c>
      <c r="J445" s="139">
        <f t="shared" si="140"/>
        <v>3000</v>
      </c>
      <c r="K445" s="188"/>
      <c r="L445" s="188"/>
      <c r="M445" s="240">
        <v>3000</v>
      </c>
      <c r="N445" s="188"/>
      <c r="O445" s="188"/>
      <c r="P445" s="144"/>
      <c r="Q445" s="147"/>
    </row>
    <row r="446" spans="1:17" s="161" customFormat="1" ht="31.5">
      <c r="A446" s="157">
        <v>6</v>
      </c>
      <c r="B446" s="137" t="s">
        <v>1476</v>
      </c>
      <c r="C446" s="152" t="s">
        <v>25</v>
      </c>
      <c r="D446" s="152" t="s">
        <v>1477</v>
      </c>
      <c r="E446" s="157"/>
      <c r="F446" s="157"/>
      <c r="G446" s="152" t="s">
        <v>1478</v>
      </c>
      <c r="H446" s="158"/>
      <c r="I446" s="139">
        <f t="shared" si="139"/>
        <v>3500</v>
      </c>
      <c r="J446" s="139">
        <f t="shared" si="140"/>
        <v>3500</v>
      </c>
      <c r="K446" s="139"/>
      <c r="L446" s="139"/>
      <c r="M446" s="240">
        <v>3500</v>
      </c>
      <c r="N446" s="139"/>
      <c r="O446" s="139"/>
      <c r="P446" s="158"/>
      <c r="Q446" s="160"/>
    </row>
    <row r="447" spans="1:17" s="161" customFormat="1" ht="31.5">
      <c r="A447" s="157">
        <v>7</v>
      </c>
      <c r="B447" s="137" t="s">
        <v>1479</v>
      </c>
      <c r="C447" s="152" t="s">
        <v>25</v>
      </c>
      <c r="D447" s="152" t="s">
        <v>1480</v>
      </c>
      <c r="E447" s="157"/>
      <c r="F447" s="157"/>
      <c r="G447" s="152" t="s">
        <v>1481</v>
      </c>
      <c r="H447" s="158"/>
      <c r="I447" s="139">
        <f t="shared" si="139"/>
        <v>5000</v>
      </c>
      <c r="J447" s="139">
        <f t="shared" si="140"/>
        <v>5000</v>
      </c>
      <c r="K447" s="139"/>
      <c r="L447" s="139"/>
      <c r="M447" s="240">
        <v>5000</v>
      </c>
      <c r="N447" s="139"/>
      <c r="O447" s="139"/>
      <c r="P447" s="158"/>
      <c r="Q447" s="160"/>
    </row>
    <row r="448" spans="1:17" s="161" customFormat="1" ht="47.25">
      <c r="A448" s="157">
        <v>8</v>
      </c>
      <c r="B448" s="137" t="s">
        <v>1482</v>
      </c>
      <c r="C448" s="152" t="s">
        <v>25</v>
      </c>
      <c r="D448" s="152" t="s">
        <v>1483</v>
      </c>
      <c r="E448" s="157"/>
      <c r="F448" s="157"/>
      <c r="G448" s="152" t="s">
        <v>1484</v>
      </c>
      <c r="H448" s="158"/>
      <c r="I448" s="139">
        <f t="shared" si="139"/>
        <v>12000</v>
      </c>
      <c r="J448" s="139">
        <f t="shared" si="140"/>
        <v>12000</v>
      </c>
      <c r="K448" s="139"/>
      <c r="L448" s="139"/>
      <c r="M448" s="240">
        <v>12000</v>
      </c>
      <c r="N448" s="139"/>
      <c r="O448" s="139"/>
      <c r="P448" s="158"/>
      <c r="Q448" s="160"/>
    </row>
    <row r="449" spans="1:17" s="161" customFormat="1">
      <c r="A449" s="157">
        <v>9</v>
      </c>
      <c r="B449" s="137" t="s">
        <v>1485</v>
      </c>
      <c r="C449" s="152" t="s">
        <v>25</v>
      </c>
      <c r="D449" s="152" t="s">
        <v>1486</v>
      </c>
      <c r="E449" s="157"/>
      <c r="F449" s="157"/>
      <c r="G449" s="152" t="s">
        <v>1467</v>
      </c>
      <c r="H449" s="158"/>
      <c r="I449" s="139">
        <f t="shared" si="139"/>
        <v>3000</v>
      </c>
      <c r="J449" s="139">
        <f t="shared" si="140"/>
        <v>3000</v>
      </c>
      <c r="K449" s="139"/>
      <c r="L449" s="139"/>
      <c r="M449" s="240">
        <v>3000</v>
      </c>
      <c r="N449" s="139"/>
      <c r="O449" s="139"/>
      <c r="P449" s="158"/>
      <c r="Q449" s="160"/>
    </row>
    <row r="450" spans="1:17" s="161" customFormat="1" ht="47.25">
      <c r="A450" s="157">
        <v>10</v>
      </c>
      <c r="B450" s="206" t="s">
        <v>1487</v>
      </c>
      <c r="C450" s="152" t="s">
        <v>25</v>
      </c>
      <c r="D450" s="152" t="s">
        <v>1488</v>
      </c>
      <c r="E450" s="157"/>
      <c r="F450" s="157"/>
      <c r="G450" s="152" t="s">
        <v>1481</v>
      </c>
      <c r="H450" s="158"/>
      <c r="I450" s="139">
        <f t="shared" si="139"/>
        <v>5000</v>
      </c>
      <c r="J450" s="139">
        <f t="shared" si="140"/>
        <v>5000</v>
      </c>
      <c r="K450" s="139"/>
      <c r="L450" s="139"/>
      <c r="M450" s="240">
        <v>5000</v>
      </c>
      <c r="N450" s="139"/>
      <c r="O450" s="139"/>
      <c r="P450" s="158"/>
      <c r="Q450" s="160"/>
    </row>
    <row r="451" spans="1:17" s="161" customFormat="1" ht="31.5">
      <c r="A451" s="157">
        <v>11</v>
      </c>
      <c r="B451" s="137" t="s">
        <v>1489</v>
      </c>
      <c r="C451" s="152" t="s">
        <v>25</v>
      </c>
      <c r="D451" s="152" t="s">
        <v>1490</v>
      </c>
      <c r="E451" s="157"/>
      <c r="F451" s="157"/>
      <c r="G451" s="152" t="s">
        <v>1491</v>
      </c>
      <c r="H451" s="158"/>
      <c r="I451" s="139">
        <f t="shared" si="139"/>
        <v>3000</v>
      </c>
      <c r="J451" s="139">
        <f t="shared" si="140"/>
        <v>3000</v>
      </c>
      <c r="K451" s="139"/>
      <c r="L451" s="139"/>
      <c r="M451" s="240">
        <v>3000</v>
      </c>
      <c r="N451" s="139"/>
      <c r="O451" s="139"/>
      <c r="P451" s="158"/>
      <c r="Q451" s="160"/>
    </row>
    <row r="452" spans="1:17" s="161" customFormat="1" ht="31.5">
      <c r="A452" s="157">
        <v>12</v>
      </c>
      <c r="B452" s="192" t="s">
        <v>1492</v>
      </c>
      <c r="C452" s="152" t="s">
        <v>25</v>
      </c>
      <c r="D452" s="152" t="s">
        <v>1493</v>
      </c>
      <c r="E452" s="157"/>
      <c r="F452" s="157"/>
      <c r="G452" s="195" t="s">
        <v>1494</v>
      </c>
      <c r="H452" s="158"/>
      <c r="I452" s="139">
        <f t="shared" si="139"/>
        <v>5000</v>
      </c>
      <c r="J452" s="139">
        <f t="shared" si="140"/>
        <v>5000</v>
      </c>
      <c r="K452" s="139"/>
      <c r="L452" s="139"/>
      <c r="M452" s="240">
        <v>5000</v>
      </c>
      <c r="N452" s="139"/>
      <c r="O452" s="139"/>
      <c r="P452" s="158"/>
      <c r="Q452" s="160"/>
    </row>
    <row r="453" spans="1:17" s="161" customFormat="1" ht="31.5">
      <c r="A453" s="157">
        <v>13</v>
      </c>
      <c r="B453" s="192" t="s">
        <v>1495</v>
      </c>
      <c r="C453" s="152" t="s">
        <v>25</v>
      </c>
      <c r="D453" s="152" t="s">
        <v>1496</v>
      </c>
      <c r="E453" s="157"/>
      <c r="F453" s="157"/>
      <c r="G453" s="195" t="s">
        <v>1473</v>
      </c>
      <c r="H453" s="158"/>
      <c r="I453" s="139">
        <f t="shared" si="139"/>
        <v>3000</v>
      </c>
      <c r="J453" s="139">
        <f t="shared" si="140"/>
        <v>3000</v>
      </c>
      <c r="K453" s="139"/>
      <c r="L453" s="139"/>
      <c r="M453" s="240">
        <v>3000</v>
      </c>
      <c r="N453" s="139"/>
      <c r="O453" s="139"/>
      <c r="P453" s="158"/>
      <c r="Q453" s="160"/>
    </row>
    <row r="454" spans="1:17" s="161" customFormat="1" ht="31.5">
      <c r="A454" s="157">
        <v>14</v>
      </c>
      <c r="B454" s="192" t="s">
        <v>1497</v>
      </c>
      <c r="C454" s="152" t="s">
        <v>25</v>
      </c>
      <c r="D454" s="152" t="s">
        <v>1475</v>
      </c>
      <c r="E454" s="157"/>
      <c r="F454" s="157"/>
      <c r="G454" s="195" t="s">
        <v>1498</v>
      </c>
      <c r="H454" s="158"/>
      <c r="I454" s="139">
        <f t="shared" si="139"/>
        <v>1000</v>
      </c>
      <c r="J454" s="139">
        <f t="shared" si="140"/>
        <v>1000</v>
      </c>
      <c r="K454" s="139"/>
      <c r="L454" s="139"/>
      <c r="M454" s="240">
        <v>1000</v>
      </c>
      <c r="N454" s="139"/>
      <c r="O454" s="139"/>
      <c r="P454" s="158"/>
      <c r="Q454" s="160"/>
    </row>
    <row r="455" spans="1:17" s="161" customFormat="1" ht="31.5">
      <c r="A455" s="157">
        <v>15</v>
      </c>
      <c r="B455" s="192" t="s">
        <v>1499</v>
      </c>
      <c r="C455" s="152" t="s">
        <v>25</v>
      </c>
      <c r="D455" s="152" t="s">
        <v>1500</v>
      </c>
      <c r="E455" s="157"/>
      <c r="F455" s="157"/>
      <c r="G455" s="195" t="s">
        <v>1501</v>
      </c>
      <c r="H455" s="158"/>
      <c r="I455" s="139">
        <f t="shared" si="139"/>
        <v>3000</v>
      </c>
      <c r="J455" s="139">
        <f t="shared" si="140"/>
        <v>3000</v>
      </c>
      <c r="K455" s="139"/>
      <c r="L455" s="139"/>
      <c r="M455" s="240">
        <v>3000</v>
      </c>
      <c r="N455" s="139"/>
      <c r="O455" s="139"/>
      <c r="P455" s="158"/>
      <c r="Q455" s="160"/>
    </row>
    <row r="456" spans="1:17" s="161" customFormat="1">
      <c r="A456" s="157">
        <v>16</v>
      </c>
      <c r="B456" s="192" t="s">
        <v>1502</v>
      </c>
      <c r="C456" s="152" t="s">
        <v>25</v>
      </c>
      <c r="D456" s="152" t="s">
        <v>1503</v>
      </c>
      <c r="E456" s="157"/>
      <c r="F456" s="157"/>
      <c r="G456" s="195" t="s">
        <v>1504</v>
      </c>
      <c r="H456" s="158"/>
      <c r="I456" s="139">
        <f t="shared" si="139"/>
        <v>3000</v>
      </c>
      <c r="J456" s="139">
        <f t="shared" si="140"/>
        <v>3000</v>
      </c>
      <c r="K456" s="139"/>
      <c r="L456" s="139"/>
      <c r="M456" s="240">
        <v>3000</v>
      </c>
      <c r="N456" s="139"/>
      <c r="O456" s="139"/>
      <c r="P456" s="158"/>
      <c r="Q456" s="160"/>
    </row>
    <row r="457" spans="1:17" s="161" customFormat="1" ht="31.5">
      <c r="A457" s="157">
        <v>17</v>
      </c>
      <c r="B457" s="192" t="s">
        <v>1505</v>
      </c>
      <c r="C457" s="152" t="s">
        <v>25</v>
      </c>
      <c r="D457" s="152" t="s">
        <v>1506</v>
      </c>
      <c r="E457" s="157"/>
      <c r="F457" s="157"/>
      <c r="G457" s="195" t="s">
        <v>1507</v>
      </c>
      <c r="H457" s="158"/>
      <c r="I457" s="139">
        <f t="shared" si="139"/>
        <v>5000</v>
      </c>
      <c r="J457" s="139">
        <f t="shared" si="140"/>
        <v>5000</v>
      </c>
      <c r="K457" s="139"/>
      <c r="L457" s="139"/>
      <c r="M457" s="240">
        <v>5000</v>
      </c>
      <c r="N457" s="139"/>
      <c r="O457" s="139"/>
      <c r="P457" s="158"/>
      <c r="Q457" s="160"/>
    </row>
    <row r="458" spans="1:17" s="148" customFormat="1" ht="78.75">
      <c r="A458" s="142" t="s">
        <v>21</v>
      </c>
      <c r="B458" s="131" t="s">
        <v>944</v>
      </c>
      <c r="C458" s="150"/>
      <c r="D458" s="142"/>
      <c r="E458" s="142"/>
      <c r="F458" s="142"/>
      <c r="G458" s="142"/>
      <c r="H458" s="144"/>
      <c r="I458" s="188">
        <f t="shared" si="139"/>
        <v>231500</v>
      </c>
      <c r="J458" s="188">
        <f t="shared" si="140"/>
        <v>231500</v>
      </c>
      <c r="K458" s="188"/>
      <c r="L458" s="188"/>
      <c r="M458" s="188">
        <f>+M459</f>
        <v>231500</v>
      </c>
      <c r="N458" s="188"/>
      <c r="O458" s="188"/>
      <c r="P458" s="156"/>
      <c r="Q458" s="147"/>
    </row>
    <row r="459" spans="1:17" s="148" customFormat="1">
      <c r="A459" s="142" t="s">
        <v>60</v>
      </c>
      <c r="B459" s="131" t="s">
        <v>945</v>
      </c>
      <c r="C459" s="150"/>
      <c r="D459" s="142"/>
      <c r="E459" s="142"/>
      <c r="F459" s="142"/>
      <c r="G459" s="142"/>
      <c r="H459" s="144"/>
      <c r="I459" s="188">
        <f t="shared" si="139"/>
        <v>231500</v>
      </c>
      <c r="J459" s="188">
        <f t="shared" si="140"/>
        <v>231500</v>
      </c>
      <c r="K459" s="188"/>
      <c r="L459" s="188"/>
      <c r="M459" s="188">
        <f>+M460+M505</f>
        <v>231500</v>
      </c>
      <c r="N459" s="188"/>
      <c r="O459" s="188"/>
      <c r="P459" s="156"/>
      <c r="Q459" s="147"/>
    </row>
    <row r="460" spans="1:17" s="161" customFormat="1">
      <c r="A460" s="157" t="s">
        <v>240</v>
      </c>
      <c r="B460" s="137" t="s">
        <v>1010</v>
      </c>
      <c r="C460" s="152"/>
      <c r="D460" s="157"/>
      <c r="E460" s="157"/>
      <c r="F460" s="157"/>
      <c r="G460" s="157"/>
      <c r="H460" s="158"/>
      <c r="I460" s="139">
        <f t="shared" si="139"/>
        <v>226900</v>
      </c>
      <c r="J460" s="139">
        <f t="shared" si="140"/>
        <v>226900</v>
      </c>
      <c r="K460" s="139"/>
      <c r="L460" s="139"/>
      <c r="M460" s="139">
        <f>SUM(M461:M504)/2</f>
        <v>226900</v>
      </c>
      <c r="N460" s="139"/>
      <c r="O460" s="139"/>
      <c r="P460" s="159"/>
      <c r="Q460" s="160"/>
    </row>
    <row r="461" spans="1:17" s="148" customFormat="1">
      <c r="A461" s="142" t="s">
        <v>1003</v>
      </c>
      <c r="B461" s="131" t="s">
        <v>1508</v>
      </c>
      <c r="C461" s="150"/>
      <c r="D461" s="142"/>
      <c r="E461" s="142"/>
      <c r="F461" s="142"/>
      <c r="G461" s="142"/>
      <c r="H461" s="144"/>
      <c r="I461" s="188">
        <f t="shared" si="139"/>
        <v>26500</v>
      </c>
      <c r="J461" s="188">
        <f t="shared" si="140"/>
        <v>26500</v>
      </c>
      <c r="K461" s="188"/>
      <c r="L461" s="188"/>
      <c r="M461" s="188">
        <f>SUM(M462:M466)</f>
        <v>26500</v>
      </c>
      <c r="N461" s="188"/>
      <c r="O461" s="188"/>
      <c r="P461" s="144"/>
      <c r="Q461" s="147"/>
    </row>
    <row r="462" spans="1:17" s="148" customFormat="1">
      <c r="A462" s="157">
        <v>1</v>
      </c>
      <c r="B462" s="206" t="s">
        <v>1509</v>
      </c>
      <c r="C462" s="152" t="s">
        <v>25</v>
      </c>
      <c r="D462" s="152" t="s">
        <v>1510</v>
      </c>
      <c r="E462" s="157"/>
      <c r="F462" s="157"/>
      <c r="G462" s="152" t="s">
        <v>1511</v>
      </c>
      <c r="H462" s="158"/>
      <c r="I462" s="139">
        <f t="shared" si="139"/>
        <v>7000</v>
      </c>
      <c r="J462" s="139">
        <f t="shared" si="140"/>
        <v>7000</v>
      </c>
      <c r="K462" s="139"/>
      <c r="L462" s="139"/>
      <c r="M462" s="271">
        <v>7000</v>
      </c>
      <c r="N462" s="139"/>
      <c r="O462" s="139"/>
      <c r="P462" s="158"/>
      <c r="Q462" s="147"/>
    </row>
    <row r="463" spans="1:17" s="148" customFormat="1">
      <c r="A463" s="157">
        <v>2</v>
      </c>
      <c r="B463" s="137" t="s">
        <v>1512</v>
      </c>
      <c r="C463" s="152" t="s">
        <v>25</v>
      </c>
      <c r="D463" s="152" t="s">
        <v>1510</v>
      </c>
      <c r="E463" s="157"/>
      <c r="F463" s="157"/>
      <c r="G463" s="152" t="s">
        <v>1513</v>
      </c>
      <c r="H463" s="158"/>
      <c r="I463" s="139">
        <f t="shared" si="139"/>
        <v>7000</v>
      </c>
      <c r="J463" s="139">
        <f t="shared" si="140"/>
        <v>7000</v>
      </c>
      <c r="K463" s="139"/>
      <c r="L463" s="139"/>
      <c r="M463" s="271">
        <v>7000</v>
      </c>
      <c r="N463" s="139"/>
      <c r="O463" s="139"/>
      <c r="P463" s="158"/>
      <c r="Q463" s="147"/>
    </row>
    <row r="464" spans="1:17" s="148" customFormat="1" ht="31.5">
      <c r="A464" s="157">
        <v>3</v>
      </c>
      <c r="B464" s="137" t="s">
        <v>1514</v>
      </c>
      <c r="C464" s="152" t="s">
        <v>25</v>
      </c>
      <c r="D464" s="152" t="s">
        <v>1510</v>
      </c>
      <c r="E464" s="157"/>
      <c r="F464" s="157"/>
      <c r="G464" s="152"/>
      <c r="H464" s="158"/>
      <c r="I464" s="139">
        <f t="shared" si="139"/>
        <v>5000</v>
      </c>
      <c r="J464" s="139">
        <f t="shared" si="140"/>
        <v>5000</v>
      </c>
      <c r="K464" s="139"/>
      <c r="L464" s="139"/>
      <c r="M464" s="271">
        <v>5000</v>
      </c>
      <c r="N464" s="139"/>
      <c r="O464" s="139"/>
      <c r="P464" s="158"/>
      <c r="Q464" s="147"/>
    </row>
    <row r="465" spans="1:17" s="161" customFormat="1" ht="31.5">
      <c r="A465" s="157">
        <v>4</v>
      </c>
      <c r="B465" s="137" t="s">
        <v>1515</v>
      </c>
      <c r="C465" s="152" t="s">
        <v>25</v>
      </c>
      <c r="D465" s="152" t="s">
        <v>1510</v>
      </c>
      <c r="E465" s="157"/>
      <c r="F465" s="157"/>
      <c r="G465" s="157" t="s">
        <v>1516</v>
      </c>
      <c r="H465" s="158"/>
      <c r="I465" s="139">
        <f t="shared" si="139"/>
        <v>2500</v>
      </c>
      <c r="J465" s="139">
        <f t="shared" si="140"/>
        <v>2500</v>
      </c>
      <c r="K465" s="139"/>
      <c r="L465" s="139"/>
      <c r="M465" s="271">
        <v>2500</v>
      </c>
      <c r="N465" s="139"/>
      <c r="O465" s="139"/>
      <c r="P465" s="158"/>
      <c r="Q465" s="160"/>
    </row>
    <row r="466" spans="1:17" s="161" customFormat="1">
      <c r="A466" s="157">
        <v>5</v>
      </c>
      <c r="B466" s="137" t="s">
        <v>1517</v>
      </c>
      <c r="C466" s="152" t="s">
        <v>25</v>
      </c>
      <c r="D466" s="152" t="s">
        <v>1510</v>
      </c>
      <c r="E466" s="157"/>
      <c r="F466" s="157"/>
      <c r="G466" s="152" t="s">
        <v>564</v>
      </c>
      <c r="H466" s="158"/>
      <c r="I466" s="139">
        <f t="shared" si="139"/>
        <v>5000</v>
      </c>
      <c r="J466" s="139">
        <f t="shared" si="140"/>
        <v>5000</v>
      </c>
      <c r="K466" s="139"/>
      <c r="L466" s="139"/>
      <c r="M466" s="271">
        <v>5000</v>
      </c>
      <c r="N466" s="139"/>
      <c r="O466" s="139"/>
      <c r="P466" s="158"/>
      <c r="Q466" s="160"/>
    </row>
    <row r="467" spans="1:17" s="148" customFormat="1">
      <c r="A467" s="142" t="s">
        <v>1005</v>
      </c>
      <c r="B467" s="131" t="s">
        <v>1518</v>
      </c>
      <c r="C467" s="150"/>
      <c r="D467" s="142"/>
      <c r="E467" s="142"/>
      <c r="F467" s="142"/>
      <c r="G467" s="142"/>
      <c r="H467" s="144"/>
      <c r="I467" s="188">
        <f t="shared" si="139"/>
        <v>32000</v>
      </c>
      <c r="J467" s="188">
        <f t="shared" si="140"/>
        <v>32000</v>
      </c>
      <c r="K467" s="188"/>
      <c r="L467" s="188"/>
      <c r="M467" s="188">
        <f>SUM(M468:M472)</f>
        <v>32000</v>
      </c>
      <c r="N467" s="188"/>
      <c r="O467" s="188"/>
      <c r="P467" s="144"/>
      <c r="Q467" s="147"/>
    </row>
    <row r="468" spans="1:17" s="161" customFormat="1" ht="31.5">
      <c r="A468" s="157">
        <v>1</v>
      </c>
      <c r="B468" s="137" t="s">
        <v>1519</v>
      </c>
      <c r="C468" s="152" t="s">
        <v>25</v>
      </c>
      <c r="D468" s="152" t="s">
        <v>1520</v>
      </c>
      <c r="E468" s="157"/>
      <c r="F468" s="157"/>
      <c r="G468" s="152" t="s">
        <v>1304</v>
      </c>
      <c r="H468" s="158"/>
      <c r="I468" s="139">
        <f t="shared" si="139"/>
        <v>7000</v>
      </c>
      <c r="J468" s="139">
        <f t="shared" si="140"/>
        <v>7000</v>
      </c>
      <c r="K468" s="139"/>
      <c r="L468" s="139"/>
      <c r="M468" s="234">
        <v>7000</v>
      </c>
      <c r="N468" s="139"/>
      <c r="O468" s="139"/>
      <c r="P468" s="158"/>
      <c r="Q468" s="160"/>
    </row>
    <row r="469" spans="1:17" s="161" customFormat="1" ht="31.5">
      <c r="A469" s="157">
        <v>2</v>
      </c>
      <c r="B469" s="137" t="s">
        <v>1521</v>
      </c>
      <c r="C469" s="152" t="s">
        <v>25</v>
      </c>
      <c r="D469" s="152" t="s">
        <v>1522</v>
      </c>
      <c r="E469" s="157"/>
      <c r="F469" s="157"/>
      <c r="G469" s="152" t="s">
        <v>1523</v>
      </c>
      <c r="H469" s="158"/>
      <c r="I469" s="139">
        <f t="shared" si="139"/>
        <v>3000</v>
      </c>
      <c r="J469" s="139">
        <f t="shared" si="140"/>
        <v>3000</v>
      </c>
      <c r="K469" s="139"/>
      <c r="L469" s="139"/>
      <c r="M469" s="234">
        <v>3000</v>
      </c>
      <c r="N469" s="139"/>
      <c r="O469" s="139"/>
      <c r="P469" s="158"/>
      <c r="Q469" s="160"/>
    </row>
    <row r="470" spans="1:17" s="161" customFormat="1" ht="47.25">
      <c r="A470" s="157">
        <v>3</v>
      </c>
      <c r="B470" s="137" t="s">
        <v>1524</v>
      </c>
      <c r="C470" s="152" t="s">
        <v>25</v>
      </c>
      <c r="D470" s="152" t="s">
        <v>1525</v>
      </c>
      <c r="E470" s="157"/>
      <c r="F470" s="157"/>
      <c r="G470" s="152" t="s">
        <v>1301</v>
      </c>
      <c r="H470" s="158"/>
      <c r="I470" s="139">
        <f t="shared" si="139"/>
        <v>4000</v>
      </c>
      <c r="J470" s="139">
        <f t="shared" si="140"/>
        <v>4000</v>
      </c>
      <c r="K470" s="139"/>
      <c r="L470" s="139"/>
      <c r="M470" s="234">
        <v>4000</v>
      </c>
      <c r="N470" s="139"/>
      <c r="O470" s="139"/>
      <c r="P470" s="158"/>
      <c r="Q470" s="160"/>
    </row>
    <row r="471" spans="1:17" s="161" customFormat="1" ht="47.25">
      <c r="A471" s="157">
        <v>4</v>
      </c>
      <c r="B471" s="137" t="s">
        <v>1526</v>
      </c>
      <c r="C471" s="152" t="s">
        <v>25</v>
      </c>
      <c r="D471" s="152" t="s">
        <v>1527</v>
      </c>
      <c r="E471" s="157"/>
      <c r="F471" s="157"/>
      <c r="G471" s="152" t="s">
        <v>1523</v>
      </c>
      <c r="H471" s="158"/>
      <c r="I471" s="139">
        <f t="shared" si="139"/>
        <v>3000</v>
      </c>
      <c r="J471" s="139">
        <f t="shared" si="140"/>
        <v>3000</v>
      </c>
      <c r="K471" s="139"/>
      <c r="L471" s="139"/>
      <c r="M471" s="234">
        <v>3000</v>
      </c>
      <c r="N471" s="139"/>
      <c r="O471" s="139"/>
      <c r="P471" s="158"/>
      <c r="Q471" s="160"/>
    </row>
    <row r="472" spans="1:17" s="161" customFormat="1" ht="47.25">
      <c r="A472" s="157">
        <v>5</v>
      </c>
      <c r="B472" s="137" t="s">
        <v>1528</v>
      </c>
      <c r="C472" s="152" t="s">
        <v>25</v>
      </c>
      <c r="D472" s="152" t="s">
        <v>1522</v>
      </c>
      <c r="E472" s="157"/>
      <c r="F472" s="157"/>
      <c r="G472" s="152" t="s">
        <v>1529</v>
      </c>
      <c r="H472" s="158"/>
      <c r="I472" s="139">
        <f t="shared" si="139"/>
        <v>15000</v>
      </c>
      <c r="J472" s="139">
        <f t="shared" si="140"/>
        <v>15000</v>
      </c>
      <c r="K472" s="139"/>
      <c r="L472" s="139"/>
      <c r="M472" s="234">
        <v>15000</v>
      </c>
      <c r="N472" s="139"/>
      <c r="O472" s="139"/>
      <c r="P472" s="158"/>
      <c r="Q472" s="160"/>
    </row>
    <row r="473" spans="1:17" s="148" customFormat="1">
      <c r="A473" s="142" t="s">
        <v>980</v>
      </c>
      <c r="B473" s="131" t="s">
        <v>1530</v>
      </c>
      <c r="C473" s="150"/>
      <c r="D473" s="142"/>
      <c r="E473" s="157"/>
      <c r="F473" s="157"/>
      <c r="G473" s="142"/>
      <c r="H473" s="144"/>
      <c r="I473" s="139">
        <f t="shared" si="139"/>
        <v>26800</v>
      </c>
      <c r="J473" s="139">
        <f t="shared" si="140"/>
        <v>26800</v>
      </c>
      <c r="K473" s="188"/>
      <c r="L473" s="188"/>
      <c r="M473" s="188">
        <f>SUM(M474:M479)</f>
        <v>26800</v>
      </c>
      <c r="N473" s="188"/>
      <c r="O473" s="188"/>
      <c r="P473" s="144"/>
      <c r="Q473" s="147"/>
    </row>
    <row r="474" spans="1:17" s="161" customFormat="1" ht="31.5">
      <c r="A474" s="157">
        <v>1</v>
      </c>
      <c r="B474" s="137" t="s">
        <v>1531</v>
      </c>
      <c r="C474" s="152" t="s">
        <v>25</v>
      </c>
      <c r="D474" s="152" t="s">
        <v>1530</v>
      </c>
      <c r="E474" s="157"/>
      <c r="F474" s="157"/>
      <c r="G474" s="152" t="s">
        <v>1532</v>
      </c>
      <c r="H474" s="158"/>
      <c r="I474" s="139">
        <f t="shared" si="139"/>
        <v>7000</v>
      </c>
      <c r="J474" s="139">
        <f t="shared" si="140"/>
        <v>7000</v>
      </c>
      <c r="K474" s="139"/>
      <c r="L474" s="139"/>
      <c r="M474" s="240">
        <v>7000</v>
      </c>
      <c r="N474" s="139"/>
      <c r="O474" s="139"/>
      <c r="P474" s="158"/>
      <c r="Q474" s="160"/>
    </row>
    <row r="475" spans="1:17" s="161" customFormat="1" ht="31.5">
      <c r="A475" s="157">
        <v>2</v>
      </c>
      <c r="B475" s="137" t="s">
        <v>1533</v>
      </c>
      <c r="C475" s="152" t="s">
        <v>25</v>
      </c>
      <c r="D475" s="152" t="s">
        <v>1530</v>
      </c>
      <c r="E475" s="157"/>
      <c r="F475" s="157"/>
      <c r="G475" s="152" t="s">
        <v>1534</v>
      </c>
      <c r="H475" s="158"/>
      <c r="I475" s="139">
        <f t="shared" si="139"/>
        <v>2700</v>
      </c>
      <c r="J475" s="139">
        <f t="shared" si="140"/>
        <v>2700</v>
      </c>
      <c r="K475" s="139"/>
      <c r="L475" s="139"/>
      <c r="M475" s="240">
        <v>2700</v>
      </c>
      <c r="N475" s="139"/>
      <c r="O475" s="139"/>
      <c r="P475" s="158"/>
      <c r="Q475" s="160"/>
    </row>
    <row r="476" spans="1:17" s="148" customFormat="1" ht="63">
      <c r="A476" s="157">
        <v>3</v>
      </c>
      <c r="B476" s="137" t="s">
        <v>1535</v>
      </c>
      <c r="C476" s="152" t="s">
        <v>25</v>
      </c>
      <c r="D476" s="152" t="s">
        <v>1530</v>
      </c>
      <c r="E476" s="157"/>
      <c r="F476" s="157"/>
      <c r="G476" s="152" t="s">
        <v>914</v>
      </c>
      <c r="H476" s="144"/>
      <c r="I476" s="139">
        <f t="shared" si="139"/>
        <v>2300</v>
      </c>
      <c r="J476" s="139">
        <f t="shared" si="140"/>
        <v>2300</v>
      </c>
      <c r="K476" s="188"/>
      <c r="L476" s="188"/>
      <c r="M476" s="240">
        <v>2300</v>
      </c>
      <c r="N476" s="188"/>
      <c r="O476" s="188"/>
      <c r="P476" s="144"/>
      <c r="Q476" s="147"/>
    </row>
    <row r="477" spans="1:17" s="148" customFormat="1" ht="31.5">
      <c r="A477" s="157">
        <v>4</v>
      </c>
      <c r="B477" s="137" t="s">
        <v>1536</v>
      </c>
      <c r="C477" s="152" t="s">
        <v>25</v>
      </c>
      <c r="D477" s="152" t="s">
        <v>1530</v>
      </c>
      <c r="E477" s="157"/>
      <c r="F477" s="157"/>
      <c r="G477" s="152" t="s">
        <v>1537</v>
      </c>
      <c r="H477" s="144"/>
      <c r="I477" s="139">
        <f t="shared" si="139"/>
        <v>3000</v>
      </c>
      <c r="J477" s="139">
        <f t="shared" si="140"/>
        <v>3000</v>
      </c>
      <c r="K477" s="188"/>
      <c r="L477" s="188"/>
      <c r="M477" s="240">
        <v>3000</v>
      </c>
      <c r="N477" s="188"/>
      <c r="O477" s="188"/>
      <c r="P477" s="144"/>
      <c r="Q477" s="147"/>
    </row>
    <row r="478" spans="1:17" s="148" customFormat="1" ht="47.25">
      <c r="A478" s="157">
        <v>5</v>
      </c>
      <c r="B478" s="137" t="s">
        <v>1538</v>
      </c>
      <c r="C478" s="152" t="s">
        <v>25</v>
      </c>
      <c r="D478" s="152" t="s">
        <v>1530</v>
      </c>
      <c r="E478" s="157"/>
      <c r="F478" s="157"/>
      <c r="G478" s="152" t="s">
        <v>1539</v>
      </c>
      <c r="H478" s="144"/>
      <c r="I478" s="139">
        <f t="shared" si="139"/>
        <v>10000</v>
      </c>
      <c r="J478" s="139">
        <f t="shared" si="140"/>
        <v>10000</v>
      </c>
      <c r="K478" s="188"/>
      <c r="L478" s="188"/>
      <c r="M478" s="240">
        <v>10000</v>
      </c>
      <c r="N478" s="188"/>
      <c r="O478" s="188"/>
      <c r="P478" s="144"/>
      <c r="Q478" s="147"/>
    </row>
    <row r="479" spans="1:17" s="148" customFormat="1">
      <c r="A479" s="157">
        <v>16</v>
      </c>
      <c r="B479" s="137" t="s">
        <v>1540</v>
      </c>
      <c r="C479" s="152" t="s">
        <v>25</v>
      </c>
      <c r="D479" s="152" t="s">
        <v>1530</v>
      </c>
      <c r="E479" s="157"/>
      <c r="F479" s="157"/>
      <c r="G479" s="152" t="s">
        <v>1541</v>
      </c>
      <c r="H479" s="144"/>
      <c r="I479" s="139">
        <f t="shared" si="139"/>
        <v>1800</v>
      </c>
      <c r="J479" s="139">
        <f t="shared" si="140"/>
        <v>1800</v>
      </c>
      <c r="K479" s="188"/>
      <c r="L479" s="188"/>
      <c r="M479" s="240">
        <v>1800</v>
      </c>
      <c r="N479" s="188"/>
      <c r="O479" s="188"/>
      <c r="P479" s="144"/>
      <c r="Q479" s="147"/>
    </row>
    <row r="480" spans="1:17" s="148" customFormat="1">
      <c r="A480" s="142" t="s">
        <v>982</v>
      </c>
      <c r="B480" s="131" t="s">
        <v>1542</v>
      </c>
      <c r="C480" s="150"/>
      <c r="D480" s="142"/>
      <c r="E480" s="157"/>
      <c r="F480" s="157"/>
      <c r="G480" s="142"/>
      <c r="H480" s="144"/>
      <c r="I480" s="139">
        <f t="shared" si="139"/>
        <v>30000</v>
      </c>
      <c r="J480" s="139">
        <f t="shared" si="140"/>
        <v>30000</v>
      </c>
      <c r="K480" s="188"/>
      <c r="L480" s="188"/>
      <c r="M480" s="188">
        <f>SUM(M481:M483)</f>
        <v>30000</v>
      </c>
      <c r="N480" s="188"/>
      <c r="O480" s="188"/>
      <c r="P480" s="144"/>
      <c r="Q480" s="147"/>
    </row>
    <row r="481" spans="1:17" s="161" customFormat="1" ht="47.25">
      <c r="A481" s="157">
        <v>1</v>
      </c>
      <c r="B481" s="137" t="s">
        <v>1543</v>
      </c>
      <c r="C481" s="152" t="s">
        <v>25</v>
      </c>
      <c r="D481" s="152" t="s">
        <v>1542</v>
      </c>
      <c r="E481" s="157"/>
      <c r="F481" s="157"/>
      <c r="G481" s="152" t="s">
        <v>1544</v>
      </c>
      <c r="H481" s="158"/>
      <c r="I481" s="139">
        <f t="shared" si="139"/>
        <v>7000</v>
      </c>
      <c r="J481" s="139">
        <f t="shared" si="140"/>
        <v>7000</v>
      </c>
      <c r="K481" s="139"/>
      <c r="L481" s="139"/>
      <c r="M481" s="240">
        <v>7000</v>
      </c>
      <c r="N481" s="139"/>
      <c r="O481" s="139"/>
      <c r="P481" s="158"/>
      <c r="Q481" s="160"/>
    </row>
    <row r="482" spans="1:17" s="161" customFormat="1" ht="47.25">
      <c r="A482" s="157">
        <v>2</v>
      </c>
      <c r="B482" s="137" t="s">
        <v>1545</v>
      </c>
      <c r="C482" s="152" t="s">
        <v>25</v>
      </c>
      <c r="D482" s="152" t="s">
        <v>1493</v>
      </c>
      <c r="E482" s="157"/>
      <c r="F482" s="157"/>
      <c r="G482" s="152" t="s">
        <v>1312</v>
      </c>
      <c r="H482" s="158"/>
      <c r="I482" s="139">
        <f t="shared" si="139"/>
        <v>20000</v>
      </c>
      <c r="J482" s="139">
        <f t="shared" si="140"/>
        <v>20000</v>
      </c>
      <c r="K482" s="139"/>
      <c r="L482" s="139"/>
      <c r="M482" s="240">
        <v>20000</v>
      </c>
      <c r="N482" s="139"/>
      <c r="O482" s="139"/>
      <c r="P482" s="158"/>
      <c r="Q482" s="160"/>
    </row>
    <row r="483" spans="1:17" s="161" customFormat="1" ht="47.25">
      <c r="A483" s="157">
        <v>3</v>
      </c>
      <c r="B483" s="137" t="s">
        <v>1546</v>
      </c>
      <c r="C483" s="152" t="s">
        <v>25</v>
      </c>
      <c r="D483" s="152" t="s">
        <v>1547</v>
      </c>
      <c r="E483" s="157"/>
      <c r="F483" s="157"/>
      <c r="G483" s="152" t="s">
        <v>1516</v>
      </c>
      <c r="H483" s="158"/>
      <c r="I483" s="139">
        <f t="shared" si="139"/>
        <v>3000</v>
      </c>
      <c r="J483" s="139">
        <f t="shared" si="140"/>
        <v>3000</v>
      </c>
      <c r="K483" s="139"/>
      <c r="L483" s="139"/>
      <c r="M483" s="240">
        <v>3000</v>
      </c>
      <c r="N483" s="139"/>
      <c r="O483" s="139"/>
      <c r="P483" s="158"/>
      <c r="Q483" s="160"/>
    </row>
    <row r="484" spans="1:17" s="148" customFormat="1">
      <c r="A484" s="142" t="s">
        <v>1548</v>
      </c>
      <c r="B484" s="131" t="s">
        <v>1549</v>
      </c>
      <c r="C484" s="150"/>
      <c r="D484" s="142"/>
      <c r="E484" s="157"/>
      <c r="F484" s="157"/>
      <c r="G484" s="142"/>
      <c r="H484" s="144"/>
      <c r="I484" s="139">
        <f t="shared" si="139"/>
        <v>9500</v>
      </c>
      <c r="J484" s="139">
        <f t="shared" si="140"/>
        <v>9500</v>
      </c>
      <c r="K484" s="188"/>
      <c r="L484" s="188"/>
      <c r="M484" s="188">
        <f>SUM(M485:M487)</f>
        <v>9500</v>
      </c>
      <c r="N484" s="188"/>
      <c r="O484" s="188"/>
      <c r="P484" s="144"/>
      <c r="Q484" s="147"/>
    </row>
    <row r="485" spans="1:17" s="161" customFormat="1" ht="47.25">
      <c r="A485" s="157">
        <v>1</v>
      </c>
      <c r="B485" s="206" t="s">
        <v>1550</v>
      </c>
      <c r="C485" s="152" t="s">
        <v>25</v>
      </c>
      <c r="D485" s="152" t="s">
        <v>1551</v>
      </c>
      <c r="E485" s="157"/>
      <c r="F485" s="157"/>
      <c r="G485" s="152" t="s">
        <v>1516</v>
      </c>
      <c r="H485" s="158"/>
      <c r="I485" s="139">
        <f t="shared" si="139"/>
        <v>3500</v>
      </c>
      <c r="J485" s="139">
        <f t="shared" si="140"/>
        <v>3500</v>
      </c>
      <c r="K485" s="139"/>
      <c r="L485" s="139"/>
      <c r="M485" s="240">
        <v>3500</v>
      </c>
      <c r="N485" s="139"/>
      <c r="O485" s="139"/>
      <c r="P485" s="158"/>
      <c r="Q485" s="160"/>
    </row>
    <row r="486" spans="1:17" s="161" customFormat="1" ht="47.25">
      <c r="A486" s="157">
        <v>2</v>
      </c>
      <c r="B486" s="206" t="s">
        <v>1552</v>
      </c>
      <c r="C486" s="152" t="s">
        <v>25</v>
      </c>
      <c r="D486" s="152" t="s">
        <v>1553</v>
      </c>
      <c r="E486" s="157"/>
      <c r="F486" s="157"/>
      <c r="G486" s="152" t="s">
        <v>1554</v>
      </c>
      <c r="H486" s="158"/>
      <c r="I486" s="139">
        <f t="shared" si="139"/>
        <v>4200</v>
      </c>
      <c r="J486" s="139">
        <f t="shared" si="140"/>
        <v>4200</v>
      </c>
      <c r="K486" s="139"/>
      <c r="L486" s="139"/>
      <c r="M486" s="240">
        <v>4200</v>
      </c>
      <c r="N486" s="139"/>
      <c r="O486" s="139"/>
      <c r="P486" s="158"/>
      <c r="Q486" s="160"/>
    </row>
    <row r="487" spans="1:17" s="161" customFormat="1" ht="31.5">
      <c r="A487" s="157">
        <v>3</v>
      </c>
      <c r="B487" s="206" t="s">
        <v>1555</v>
      </c>
      <c r="C487" s="152" t="s">
        <v>25</v>
      </c>
      <c r="D487" s="152" t="s">
        <v>1556</v>
      </c>
      <c r="E487" s="157"/>
      <c r="F487" s="157"/>
      <c r="G487" s="157"/>
      <c r="H487" s="158"/>
      <c r="I487" s="139">
        <f t="shared" si="139"/>
        <v>1800</v>
      </c>
      <c r="J487" s="139">
        <f t="shared" si="140"/>
        <v>1800</v>
      </c>
      <c r="K487" s="139"/>
      <c r="L487" s="139"/>
      <c r="M487" s="240">
        <v>1800</v>
      </c>
      <c r="N487" s="139"/>
      <c r="O487" s="139"/>
      <c r="P487" s="158"/>
      <c r="Q487" s="160"/>
    </row>
    <row r="488" spans="1:17" s="148" customFormat="1">
      <c r="A488" s="142" t="s">
        <v>1557</v>
      </c>
      <c r="B488" s="131" t="s">
        <v>1558</v>
      </c>
      <c r="C488" s="150"/>
      <c r="D488" s="142"/>
      <c r="E488" s="142"/>
      <c r="F488" s="142"/>
      <c r="G488" s="142"/>
      <c r="H488" s="144"/>
      <c r="I488" s="188">
        <f t="shared" si="139"/>
        <v>52000</v>
      </c>
      <c r="J488" s="188">
        <f t="shared" si="140"/>
        <v>52000</v>
      </c>
      <c r="K488" s="188"/>
      <c r="L488" s="188"/>
      <c r="M488" s="188">
        <f>SUM(M489:M492)</f>
        <v>52000</v>
      </c>
      <c r="N488" s="188"/>
      <c r="O488" s="188"/>
      <c r="P488" s="144"/>
      <c r="Q488" s="147"/>
    </row>
    <row r="489" spans="1:17" s="161" customFormat="1" ht="47.25">
      <c r="A489" s="157">
        <v>1</v>
      </c>
      <c r="B489" s="137" t="s">
        <v>1559</v>
      </c>
      <c r="C489" s="152" t="s">
        <v>25</v>
      </c>
      <c r="D489" s="152" t="s">
        <v>1558</v>
      </c>
      <c r="E489" s="157"/>
      <c r="F489" s="157"/>
      <c r="G489" s="157" t="s">
        <v>1560</v>
      </c>
      <c r="H489" s="158"/>
      <c r="I489" s="139">
        <f t="shared" si="139"/>
        <v>30000</v>
      </c>
      <c r="J489" s="139">
        <f t="shared" si="140"/>
        <v>30000</v>
      </c>
      <c r="K489" s="139"/>
      <c r="L489" s="139"/>
      <c r="M489" s="240">
        <v>30000</v>
      </c>
      <c r="N489" s="139"/>
      <c r="O489" s="139"/>
      <c r="P489" s="158"/>
      <c r="Q489" s="160"/>
    </row>
    <row r="490" spans="1:17" s="161" customFormat="1" ht="31.5">
      <c r="A490" s="157">
        <v>2</v>
      </c>
      <c r="B490" s="137" t="s">
        <v>1561</v>
      </c>
      <c r="C490" s="152" t="s">
        <v>25</v>
      </c>
      <c r="D490" s="152" t="s">
        <v>1558</v>
      </c>
      <c r="E490" s="157"/>
      <c r="F490" s="157"/>
      <c r="G490" s="157" t="s">
        <v>1295</v>
      </c>
      <c r="H490" s="158"/>
      <c r="I490" s="139">
        <f t="shared" si="139"/>
        <v>15000</v>
      </c>
      <c r="J490" s="139">
        <f t="shared" si="140"/>
        <v>15000</v>
      </c>
      <c r="K490" s="139"/>
      <c r="L490" s="139"/>
      <c r="M490" s="240">
        <v>15000</v>
      </c>
      <c r="N490" s="139"/>
      <c r="O490" s="139"/>
      <c r="P490" s="158"/>
      <c r="Q490" s="160"/>
    </row>
    <row r="491" spans="1:17" s="161" customFormat="1">
      <c r="A491" s="157">
        <v>3</v>
      </c>
      <c r="B491" s="137" t="s">
        <v>1562</v>
      </c>
      <c r="C491" s="152" t="s">
        <v>25</v>
      </c>
      <c r="D491" s="152" t="s">
        <v>1558</v>
      </c>
      <c r="E491" s="157"/>
      <c r="F491" s="157"/>
      <c r="G491" s="157" t="s">
        <v>1563</v>
      </c>
      <c r="H491" s="158"/>
      <c r="I491" s="139">
        <f t="shared" si="139"/>
        <v>4000</v>
      </c>
      <c r="J491" s="139">
        <f t="shared" si="140"/>
        <v>4000</v>
      </c>
      <c r="K491" s="139"/>
      <c r="L491" s="139"/>
      <c r="M491" s="240">
        <v>4000</v>
      </c>
      <c r="N491" s="139"/>
      <c r="O491" s="139"/>
      <c r="P491" s="158"/>
      <c r="Q491" s="160"/>
    </row>
    <row r="492" spans="1:17" s="161" customFormat="1" ht="47.25">
      <c r="A492" s="157">
        <v>4</v>
      </c>
      <c r="B492" s="137" t="s">
        <v>1564</v>
      </c>
      <c r="C492" s="152" t="s">
        <v>25</v>
      </c>
      <c r="D492" s="152" t="s">
        <v>1558</v>
      </c>
      <c r="E492" s="157"/>
      <c r="F492" s="157"/>
      <c r="G492" s="157"/>
      <c r="H492" s="158"/>
      <c r="I492" s="139">
        <f t="shared" si="139"/>
        <v>3000</v>
      </c>
      <c r="J492" s="139">
        <f t="shared" si="140"/>
        <v>3000</v>
      </c>
      <c r="K492" s="139"/>
      <c r="L492" s="139"/>
      <c r="M492" s="240">
        <v>3000</v>
      </c>
      <c r="N492" s="139"/>
      <c r="O492" s="139"/>
      <c r="P492" s="158"/>
      <c r="Q492" s="160"/>
    </row>
    <row r="493" spans="1:17" s="148" customFormat="1">
      <c r="A493" s="142" t="s">
        <v>1565</v>
      </c>
      <c r="B493" s="131" t="s">
        <v>1566</v>
      </c>
      <c r="C493" s="150"/>
      <c r="D493" s="142"/>
      <c r="E493" s="142"/>
      <c r="F493" s="142"/>
      <c r="G493" s="142"/>
      <c r="H493" s="144"/>
      <c r="I493" s="188">
        <f t="shared" si="139"/>
        <v>34500</v>
      </c>
      <c r="J493" s="188">
        <f t="shared" si="140"/>
        <v>34500</v>
      </c>
      <c r="K493" s="188"/>
      <c r="L493" s="188"/>
      <c r="M493" s="188">
        <f>SUM(M494:M498)</f>
        <v>34500</v>
      </c>
      <c r="N493" s="188"/>
      <c r="O493" s="188"/>
      <c r="P493" s="144"/>
      <c r="Q493" s="147"/>
    </row>
    <row r="494" spans="1:17" s="161" customFormat="1" ht="47.25">
      <c r="A494" s="157">
        <v>1</v>
      </c>
      <c r="B494" s="207" t="s">
        <v>1567</v>
      </c>
      <c r="C494" s="152" t="s">
        <v>25</v>
      </c>
      <c r="D494" s="152" t="s">
        <v>1568</v>
      </c>
      <c r="E494" s="157"/>
      <c r="F494" s="157"/>
      <c r="G494" s="152" t="s">
        <v>914</v>
      </c>
      <c r="H494" s="158"/>
      <c r="I494" s="139">
        <f t="shared" si="139"/>
        <v>2000</v>
      </c>
      <c r="J494" s="139">
        <f t="shared" si="140"/>
        <v>2000</v>
      </c>
      <c r="K494" s="139"/>
      <c r="L494" s="139"/>
      <c r="M494" s="240">
        <v>2000</v>
      </c>
      <c r="N494" s="139"/>
      <c r="O494" s="139"/>
      <c r="P494" s="158"/>
      <c r="Q494" s="160"/>
    </row>
    <row r="495" spans="1:17" s="161" customFormat="1" ht="48" customHeight="1">
      <c r="A495" s="157">
        <v>2</v>
      </c>
      <c r="B495" s="208" t="s">
        <v>1569</v>
      </c>
      <c r="C495" s="152" t="s">
        <v>25</v>
      </c>
      <c r="D495" s="152" t="s">
        <v>1570</v>
      </c>
      <c r="E495" s="157"/>
      <c r="F495" s="157"/>
      <c r="G495" s="152" t="s">
        <v>1571</v>
      </c>
      <c r="H495" s="158"/>
      <c r="I495" s="139">
        <f t="shared" si="139"/>
        <v>14000</v>
      </c>
      <c r="J495" s="139">
        <f t="shared" si="140"/>
        <v>14000</v>
      </c>
      <c r="K495" s="139"/>
      <c r="L495" s="139"/>
      <c r="M495" s="240">
        <v>14000</v>
      </c>
      <c r="N495" s="139"/>
      <c r="O495" s="139"/>
      <c r="P495" s="158"/>
      <c r="Q495" s="160"/>
    </row>
    <row r="496" spans="1:17" s="161" customFormat="1" ht="47.25">
      <c r="A496" s="157">
        <v>3</v>
      </c>
      <c r="B496" s="207" t="s">
        <v>1572</v>
      </c>
      <c r="C496" s="152" t="s">
        <v>25</v>
      </c>
      <c r="D496" s="152" t="s">
        <v>1573</v>
      </c>
      <c r="E496" s="157"/>
      <c r="F496" s="157"/>
      <c r="G496" s="152" t="s">
        <v>1554</v>
      </c>
      <c r="H496" s="158"/>
      <c r="I496" s="139">
        <f t="shared" si="139"/>
        <v>4000</v>
      </c>
      <c r="J496" s="139">
        <f t="shared" si="140"/>
        <v>4000</v>
      </c>
      <c r="K496" s="139"/>
      <c r="L496" s="139"/>
      <c r="M496" s="240">
        <v>4000</v>
      </c>
      <c r="N496" s="139"/>
      <c r="O496" s="139"/>
      <c r="P496" s="158"/>
      <c r="Q496" s="160"/>
    </row>
    <row r="497" spans="1:17" s="161" customFormat="1" ht="47.25">
      <c r="A497" s="157">
        <v>4</v>
      </c>
      <c r="B497" s="208" t="s">
        <v>1574</v>
      </c>
      <c r="C497" s="152" t="s">
        <v>25</v>
      </c>
      <c r="D497" s="152" t="s">
        <v>1575</v>
      </c>
      <c r="E497" s="157"/>
      <c r="F497" s="157"/>
      <c r="G497" s="152" t="s">
        <v>1306</v>
      </c>
      <c r="H497" s="158"/>
      <c r="I497" s="139">
        <f t="shared" si="139"/>
        <v>6500</v>
      </c>
      <c r="J497" s="139">
        <f t="shared" si="140"/>
        <v>6500</v>
      </c>
      <c r="K497" s="139"/>
      <c r="L497" s="139"/>
      <c r="M497" s="240">
        <v>6500</v>
      </c>
      <c r="N497" s="139"/>
      <c r="O497" s="139"/>
      <c r="P497" s="158"/>
      <c r="Q497" s="160"/>
    </row>
    <row r="498" spans="1:17" s="161" customFormat="1" ht="47.25">
      <c r="A498" s="157">
        <v>5</v>
      </c>
      <c r="B498" s="208" t="s">
        <v>1576</v>
      </c>
      <c r="C498" s="152" t="s">
        <v>25</v>
      </c>
      <c r="D498" s="152" t="s">
        <v>1577</v>
      </c>
      <c r="E498" s="157"/>
      <c r="F498" s="157"/>
      <c r="G498" s="152" t="s">
        <v>1312</v>
      </c>
      <c r="H498" s="158"/>
      <c r="I498" s="139">
        <f t="shared" si="139"/>
        <v>8000</v>
      </c>
      <c r="J498" s="139">
        <f t="shared" si="140"/>
        <v>8000</v>
      </c>
      <c r="K498" s="139"/>
      <c r="L498" s="139"/>
      <c r="M498" s="240">
        <v>8000</v>
      </c>
      <c r="N498" s="139"/>
      <c r="O498" s="139"/>
      <c r="P498" s="158"/>
      <c r="Q498" s="160"/>
    </row>
    <row r="499" spans="1:17" s="148" customFormat="1">
      <c r="A499" s="142" t="s">
        <v>1578</v>
      </c>
      <c r="B499" s="131" t="s">
        <v>1579</v>
      </c>
      <c r="C499" s="150"/>
      <c r="D499" s="142"/>
      <c r="E499" s="157"/>
      <c r="F499" s="157"/>
      <c r="G499" s="142"/>
      <c r="H499" s="144"/>
      <c r="I499" s="139">
        <f t="shared" si="139"/>
        <v>15600</v>
      </c>
      <c r="J499" s="139">
        <f t="shared" si="140"/>
        <v>15600</v>
      </c>
      <c r="K499" s="188"/>
      <c r="L499" s="188"/>
      <c r="M499" s="188">
        <f>SUM(M500:M504)</f>
        <v>15600</v>
      </c>
      <c r="N499" s="188"/>
      <c r="O499" s="188"/>
      <c r="P499" s="144"/>
      <c r="Q499" s="147"/>
    </row>
    <row r="500" spans="1:17" s="161" customFormat="1" ht="47.25">
      <c r="A500" s="157">
        <v>1</v>
      </c>
      <c r="B500" s="192" t="s">
        <v>1580</v>
      </c>
      <c r="C500" s="152" t="s">
        <v>25</v>
      </c>
      <c r="D500" s="152" t="s">
        <v>1581</v>
      </c>
      <c r="E500" s="157"/>
      <c r="F500" s="157"/>
      <c r="G500" s="152" t="s">
        <v>564</v>
      </c>
      <c r="H500" s="158"/>
      <c r="I500" s="139">
        <f t="shared" si="139"/>
        <v>3000</v>
      </c>
      <c r="J500" s="139">
        <f t="shared" si="140"/>
        <v>3000</v>
      </c>
      <c r="K500" s="139"/>
      <c r="L500" s="139"/>
      <c r="M500" s="240">
        <v>3000</v>
      </c>
      <c r="N500" s="139"/>
      <c r="O500" s="139"/>
      <c r="P500" s="158"/>
      <c r="Q500" s="160"/>
    </row>
    <row r="501" spans="1:17" s="161" customFormat="1" ht="47.25">
      <c r="A501" s="157">
        <v>2</v>
      </c>
      <c r="B501" s="192" t="s">
        <v>1582</v>
      </c>
      <c r="C501" s="152" t="s">
        <v>25</v>
      </c>
      <c r="D501" s="152" t="s">
        <v>1583</v>
      </c>
      <c r="E501" s="157"/>
      <c r="F501" s="157"/>
      <c r="G501" s="152" t="s">
        <v>1516</v>
      </c>
      <c r="H501" s="158"/>
      <c r="I501" s="139">
        <f t="shared" ref="I501:I515" si="142">+M501</f>
        <v>2000</v>
      </c>
      <c r="J501" s="139">
        <f t="shared" ref="J501:J515" si="143">+M501</f>
        <v>2000</v>
      </c>
      <c r="K501" s="139"/>
      <c r="L501" s="139"/>
      <c r="M501" s="240">
        <v>2000</v>
      </c>
      <c r="N501" s="139"/>
      <c r="O501" s="139"/>
      <c r="P501" s="158"/>
      <c r="Q501" s="160"/>
    </row>
    <row r="502" spans="1:17" s="161" customFormat="1" ht="47.25">
      <c r="A502" s="157">
        <v>3</v>
      </c>
      <c r="B502" s="192" t="s">
        <v>1584</v>
      </c>
      <c r="C502" s="152" t="s">
        <v>25</v>
      </c>
      <c r="D502" s="152" t="s">
        <v>1475</v>
      </c>
      <c r="E502" s="157"/>
      <c r="F502" s="157"/>
      <c r="G502" s="152" t="s">
        <v>1312</v>
      </c>
      <c r="H502" s="158"/>
      <c r="I502" s="139">
        <f t="shared" si="142"/>
        <v>5600</v>
      </c>
      <c r="J502" s="139">
        <f t="shared" si="143"/>
        <v>5600</v>
      </c>
      <c r="K502" s="139"/>
      <c r="L502" s="139"/>
      <c r="M502" s="240">
        <v>5600</v>
      </c>
      <c r="N502" s="139"/>
      <c r="O502" s="139"/>
      <c r="P502" s="158"/>
      <c r="Q502" s="160"/>
    </row>
    <row r="503" spans="1:17" s="161" customFormat="1" ht="63">
      <c r="A503" s="157">
        <v>4</v>
      </c>
      <c r="B503" s="192" t="s">
        <v>1585</v>
      </c>
      <c r="C503" s="152" t="s">
        <v>25</v>
      </c>
      <c r="D503" s="152" t="s">
        <v>1475</v>
      </c>
      <c r="E503" s="157"/>
      <c r="F503" s="157"/>
      <c r="G503" s="152" t="s">
        <v>1586</v>
      </c>
      <c r="H503" s="158"/>
      <c r="I503" s="139">
        <f t="shared" si="142"/>
        <v>4000</v>
      </c>
      <c r="J503" s="139">
        <f t="shared" si="143"/>
        <v>4000</v>
      </c>
      <c r="K503" s="139"/>
      <c r="L503" s="139"/>
      <c r="M503" s="240">
        <v>4000</v>
      </c>
      <c r="N503" s="139"/>
      <c r="O503" s="139"/>
      <c r="P503" s="158"/>
      <c r="Q503" s="160"/>
    </row>
    <row r="504" spans="1:17" s="161" customFormat="1" ht="47.25">
      <c r="A504" s="157">
        <v>5</v>
      </c>
      <c r="B504" s="192" t="s">
        <v>1587</v>
      </c>
      <c r="C504" s="152" t="s">
        <v>25</v>
      </c>
      <c r="D504" s="152" t="s">
        <v>1503</v>
      </c>
      <c r="E504" s="157"/>
      <c r="F504" s="157"/>
      <c r="G504" s="152" t="s">
        <v>147</v>
      </c>
      <c r="H504" s="158"/>
      <c r="I504" s="139">
        <f t="shared" si="142"/>
        <v>1000</v>
      </c>
      <c r="J504" s="139">
        <f t="shared" si="143"/>
        <v>1000</v>
      </c>
      <c r="K504" s="139"/>
      <c r="L504" s="139"/>
      <c r="M504" s="240">
        <v>1000</v>
      </c>
      <c r="N504" s="139"/>
      <c r="O504" s="139"/>
      <c r="P504" s="158"/>
      <c r="Q504" s="160"/>
    </row>
    <row r="505" spans="1:17" s="161" customFormat="1">
      <c r="A505" s="157" t="s">
        <v>61</v>
      </c>
      <c r="B505" s="206" t="s">
        <v>1588</v>
      </c>
      <c r="C505" s="152"/>
      <c r="D505" s="152"/>
      <c r="E505" s="157"/>
      <c r="F505" s="157"/>
      <c r="G505" s="157"/>
      <c r="H505" s="158"/>
      <c r="I505" s="139">
        <f t="shared" si="142"/>
        <v>4600</v>
      </c>
      <c r="J505" s="139">
        <f t="shared" si="143"/>
        <v>4600</v>
      </c>
      <c r="K505" s="139"/>
      <c r="L505" s="139"/>
      <c r="M505" s="272">
        <f>+M506</f>
        <v>4600</v>
      </c>
      <c r="N505" s="139"/>
      <c r="O505" s="139"/>
      <c r="P505" s="158"/>
      <c r="Q505" s="160"/>
    </row>
    <row r="506" spans="1:17" s="148" customFormat="1">
      <c r="A506" s="142"/>
      <c r="B506" s="131" t="s">
        <v>625</v>
      </c>
      <c r="C506" s="150"/>
      <c r="D506" s="142"/>
      <c r="E506" s="142"/>
      <c r="F506" s="142"/>
      <c r="G506" s="142"/>
      <c r="H506" s="144"/>
      <c r="I506" s="188">
        <f t="shared" si="142"/>
        <v>4600</v>
      </c>
      <c r="J506" s="188">
        <f t="shared" si="143"/>
        <v>4600</v>
      </c>
      <c r="K506" s="188"/>
      <c r="L506" s="188"/>
      <c r="M506" s="188">
        <f>SUM(M507:M509)</f>
        <v>4600</v>
      </c>
      <c r="N506" s="188"/>
      <c r="O506" s="188"/>
      <c r="P506" s="144"/>
      <c r="Q506" s="147"/>
    </row>
    <row r="507" spans="1:17" s="161" customFormat="1" ht="39" customHeight="1">
      <c r="A507" s="157">
        <v>1</v>
      </c>
      <c r="B507" s="137" t="s">
        <v>1589</v>
      </c>
      <c r="C507" s="152" t="s">
        <v>25</v>
      </c>
      <c r="D507" s="152" t="s">
        <v>1590</v>
      </c>
      <c r="E507" s="157"/>
      <c r="F507" s="157"/>
      <c r="G507" s="157"/>
      <c r="H507" s="158"/>
      <c r="I507" s="139">
        <f t="shared" si="142"/>
        <v>1800</v>
      </c>
      <c r="J507" s="139">
        <f t="shared" si="143"/>
        <v>1800</v>
      </c>
      <c r="K507" s="139"/>
      <c r="L507" s="139"/>
      <c r="M507" s="240">
        <v>1800</v>
      </c>
      <c r="N507" s="139"/>
      <c r="O507" s="139"/>
      <c r="P507" s="158"/>
      <c r="Q507" s="160"/>
    </row>
    <row r="508" spans="1:17" s="161" customFormat="1" ht="31.5">
      <c r="A508" s="157">
        <v>2</v>
      </c>
      <c r="B508" s="137" t="s">
        <v>1591</v>
      </c>
      <c r="C508" s="152" t="s">
        <v>25</v>
      </c>
      <c r="D508" s="152" t="s">
        <v>1592</v>
      </c>
      <c r="E508" s="157"/>
      <c r="F508" s="157"/>
      <c r="G508" s="157"/>
      <c r="H508" s="158"/>
      <c r="I508" s="139">
        <f t="shared" si="142"/>
        <v>1800</v>
      </c>
      <c r="J508" s="139">
        <f t="shared" si="143"/>
        <v>1800</v>
      </c>
      <c r="K508" s="139"/>
      <c r="L508" s="139"/>
      <c r="M508" s="240">
        <v>1800</v>
      </c>
      <c r="N508" s="139"/>
      <c r="O508" s="139"/>
      <c r="P508" s="158"/>
      <c r="Q508" s="160"/>
    </row>
    <row r="509" spans="1:17" s="161" customFormat="1" ht="61.5" customHeight="1">
      <c r="A509" s="157">
        <v>3</v>
      </c>
      <c r="B509" s="137" t="s">
        <v>1593</v>
      </c>
      <c r="C509" s="152" t="s">
        <v>25</v>
      </c>
      <c r="D509" s="152" t="s">
        <v>1594</v>
      </c>
      <c r="E509" s="157"/>
      <c r="F509" s="157"/>
      <c r="G509" s="157" t="s">
        <v>282</v>
      </c>
      <c r="H509" s="158"/>
      <c r="I509" s="139">
        <f t="shared" si="142"/>
        <v>1000</v>
      </c>
      <c r="J509" s="139">
        <f t="shared" si="143"/>
        <v>1000</v>
      </c>
      <c r="K509" s="139"/>
      <c r="L509" s="139"/>
      <c r="M509" s="240">
        <v>1000</v>
      </c>
      <c r="N509" s="139"/>
      <c r="O509" s="139"/>
      <c r="P509" s="158"/>
      <c r="Q509" s="160"/>
    </row>
    <row r="510" spans="1:17" s="148" customFormat="1" ht="31.5">
      <c r="A510" s="142" t="s">
        <v>43</v>
      </c>
      <c r="B510" s="131" t="s">
        <v>981</v>
      </c>
      <c r="C510" s="150"/>
      <c r="D510" s="142"/>
      <c r="E510" s="142"/>
      <c r="F510" s="142"/>
      <c r="G510" s="142"/>
      <c r="H510" s="144"/>
      <c r="I510" s="188">
        <f t="shared" si="142"/>
        <v>78000</v>
      </c>
      <c r="J510" s="188">
        <f t="shared" si="143"/>
        <v>78000</v>
      </c>
      <c r="K510" s="188">
        <f t="shared" ref="K510:P510" si="144">+K511</f>
        <v>0</v>
      </c>
      <c r="L510" s="188">
        <f t="shared" si="144"/>
        <v>0</v>
      </c>
      <c r="M510" s="188">
        <f t="shared" si="144"/>
        <v>78000</v>
      </c>
      <c r="N510" s="188">
        <f t="shared" si="144"/>
        <v>0</v>
      </c>
      <c r="O510" s="188">
        <f t="shared" si="144"/>
        <v>0</v>
      </c>
      <c r="P510" s="156">
        <f t="shared" si="144"/>
        <v>0</v>
      </c>
      <c r="Q510" s="147"/>
    </row>
    <row r="511" spans="1:17" s="148" customFormat="1">
      <c r="A511" s="142" t="s">
        <v>60</v>
      </c>
      <c r="B511" s="131" t="s">
        <v>1595</v>
      </c>
      <c r="C511" s="150"/>
      <c r="D511" s="142"/>
      <c r="E511" s="142"/>
      <c r="F511" s="142"/>
      <c r="G511" s="142"/>
      <c r="H511" s="144"/>
      <c r="I511" s="188">
        <f t="shared" si="142"/>
        <v>78000</v>
      </c>
      <c r="J511" s="188">
        <f t="shared" si="143"/>
        <v>78000</v>
      </c>
      <c r="K511" s="188">
        <f t="shared" ref="K511:P511" si="145">SUM(K512:K513)</f>
        <v>0</v>
      </c>
      <c r="L511" s="188">
        <f t="shared" si="145"/>
        <v>0</v>
      </c>
      <c r="M511" s="188">
        <f t="shared" si="145"/>
        <v>78000</v>
      </c>
      <c r="N511" s="188">
        <f t="shared" si="145"/>
        <v>0</v>
      </c>
      <c r="O511" s="188">
        <f t="shared" si="145"/>
        <v>0</v>
      </c>
      <c r="P511" s="156">
        <f t="shared" si="145"/>
        <v>0</v>
      </c>
      <c r="Q511" s="147"/>
    </row>
    <row r="512" spans="1:17" s="161" customFormat="1" ht="31.5">
      <c r="A512" s="157">
        <v>1</v>
      </c>
      <c r="B512" s="192" t="s">
        <v>1596</v>
      </c>
      <c r="C512" s="152" t="s">
        <v>25</v>
      </c>
      <c r="D512" s="152" t="s">
        <v>1530</v>
      </c>
      <c r="E512" s="157">
        <v>2026</v>
      </c>
      <c r="F512" s="157">
        <v>2027</v>
      </c>
      <c r="G512" s="152" t="s">
        <v>1597</v>
      </c>
      <c r="H512" s="158"/>
      <c r="I512" s="139">
        <f t="shared" si="142"/>
        <v>48000</v>
      </c>
      <c r="J512" s="139">
        <f t="shared" si="143"/>
        <v>48000</v>
      </c>
      <c r="K512" s="139"/>
      <c r="L512" s="139"/>
      <c r="M512" s="240">
        <v>48000</v>
      </c>
      <c r="N512" s="139"/>
      <c r="O512" s="139"/>
      <c r="P512" s="158"/>
      <c r="Q512" s="160"/>
    </row>
    <row r="513" spans="1:23" s="161" customFormat="1" ht="31.5">
      <c r="A513" s="157">
        <v>2</v>
      </c>
      <c r="B513" s="192" t="s">
        <v>1598</v>
      </c>
      <c r="C513" s="152" t="s">
        <v>25</v>
      </c>
      <c r="D513" s="152" t="s">
        <v>1542</v>
      </c>
      <c r="E513" s="157">
        <v>2026</v>
      </c>
      <c r="F513" s="157">
        <v>2027</v>
      </c>
      <c r="G513" s="152" t="s">
        <v>1599</v>
      </c>
      <c r="H513" s="158"/>
      <c r="I513" s="139">
        <f t="shared" si="142"/>
        <v>30000</v>
      </c>
      <c r="J513" s="139">
        <f t="shared" si="143"/>
        <v>30000</v>
      </c>
      <c r="K513" s="139"/>
      <c r="L513" s="139"/>
      <c r="M513" s="240">
        <v>30000</v>
      </c>
      <c r="N513" s="139"/>
      <c r="O513" s="139"/>
      <c r="P513" s="158"/>
      <c r="Q513" s="160"/>
    </row>
    <row r="514" spans="1:23" s="148" customFormat="1" ht="47.25">
      <c r="A514" s="142" t="s">
        <v>87</v>
      </c>
      <c r="B514" s="131" t="s">
        <v>983</v>
      </c>
      <c r="C514" s="150"/>
      <c r="D514" s="142"/>
      <c r="E514" s="142"/>
      <c r="F514" s="142"/>
      <c r="G514" s="142"/>
      <c r="H514" s="144"/>
      <c r="I514" s="188">
        <f t="shared" ref="I514:L514" si="146">SUM(I515:I515)</f>
        <v>5000</v>
      </c>
      <c r="J514" s="188">
        <f t="shared" si="146"/>
        <v>5000</v>
      </c>
      <c r="K514" s="188">
        <f t="shared" si="146"/>
        <v>0</v>
      </c>
      <c r="L514" s="188">
        <f t="shared" si="146"/>
        <v>0</v>
      </c>
      <c r="M514" s="188">
        <f>SUM(M515:M515)</f>
        <v>5000</v>
      </c>
      <c r="N514" s="188">
        <f t="shared" ref="N514:P514" si="147">SUM(N515:N515)</f>
        <v>0</v>
      </c>
      <c r="O514" s="188">
        <f t="shared" si="147"/>
        <v>0</v>
      </c>
      <c r="P514" s="156">
        <f t="shared" si="147"/>
        <v>0</v>
      </c>
      <c r="Q514" s="147"/>
    </row>
    <row r="515" spans="1:23" s="161" customFormat="1" ht="31.5">
      <c r="A515" s="157">
        <v>1</v>
      </c>
      <c r="B515" s="137" t="s">
        <v>1600</v>
      </c>
      <c r="C515" s="152"/>
      <c r="D515" s="195"/>
      <c r="E515" s="157"/>
      <c r="F515" s="157"/>
      <c r="G515" s="195"/>
      <c r="H515" s="158"/>
      <c r="I515" s="139">
        <f t="shared" si="142"/>
        <v>5000</v>
      </c>
      <c r="J515" s="139">
        <f t="shared" si="143"/>
        <v>5000</v>
      </c>
      <c r="K515" s="139"/>
      <c r="L515" s="139"/>
      <c r="M515" s="234">
        <v>5000</v>
      </c>
      <c r="N515" s="139"/>
      <c r="O515" s="139"/>
      <c r="P515" s="158"/>
      <c r="Q515" s="160"/>
    </row>
    <row r="516" spans="1:23" s="148" customFormat="1" ht="35.1" customHeight="1">
      <c r="A516" s="142" t="s">
        <v>95</v>
      </c>
      <c r="B516" s="131" t="s">
        <v>112</v>
      </c>
      <c r="C516" s="143"/>
      <c r="D516" s="144"/>
      <c r="E516" s="144"/>
      <c r="F516" s="144"/>
      <c r="G516" s="144"/>
      <c r="H516" s="144"/>
      <c r="I516" s="188">
        <f>+I519+I525+I553</f>
        <v>420200</v>
      </c>
      <c r="J516" s="188">
        <f t="shared" ref="J516:O516" si="148">+J519+J525+J553</f>
        <v>420200</v>
      </c>
      <c r="K516" s="188">
        <f t="shared" si="148"/>
        <v>0</v>
      </c>
      <c r="L516" s="188">
        <f t="shared" si="148"/>
        <v>0</v>
      </c>
      <c r="M516" s="188">
        <f t="shared" si="148"/>
        <v>420200</v>
      </c>
      <c r="N516" s="188">
        <f t="shared" si="148"/>
        <v>0</v>
      </c>
      <c r="O516" s="188">
        <f t="shared" si="148"/>
        <v>0</v>
      </c>
      <c r="P516" s="189">
        <v>430377</v>
      </c>
      <c r="Q516" s="147"/>
    </row>
    <row r="517" spans="1:23" s="148" customFormat="1" ht="30" customHeight="1">
      <c r="A517" s="111">
        <v>2</v>
      </c>
      <c r="B517" s="131" t="s">
        <v>78</v>
      </c>
      <c r="C517" s="105"/>
      <c r="D517" s="106"/>
      <c r="E517" s="106"/>
      <c r="F517" s="106"/>
      <c r="G517" s="104"/>
      <c r="H517" s="106"/>
      <c r="I517" s="184"/>
      <c r="J517" s="266">
        <f t="shared" ref="J517:J562" si="149">+I517</f>
        <v>0</v>
      </c>
      <c r="K517" s="266"/>
      <c r="L517" s="266"/>
      <c r="M517" s="266"/>
      <c r="N517" s="266"/>
      <c r="O517" s="266"/>
      <c r="P517" s="106"/>
      <c r="Q517" s="190"/>
      <c r="R517" s="119"/>
      <c r="S517" s="119"/>
      <c r="T517" s="119"/>
      <c r="U517" s="119"/>
      <c r="V517" s="119"/>
      <c r="W517" s="119"/>
    </row>
    <row r="518" spans="1:23" s="148" customFormat="1" ht="30" customHeight="1">
      <c r="A518" s="110" t="s">
        <v>60</v>
      </c>
      <c r="B518" s="104" t="s">
        <v>79</v>
      </c>
      <c r="C518" s="105"/>
      <c r="D518" s="106"/>
      <c r="E518" s="106"/>
      <c r="F518" s="106"/>
      <c r="G518" s="104"/>
      <c r="H518" s="106"/>
      <c r="I518" s="184">
        <f t="shared" ref="I518:I562" si="150">+M518</f>
        <v>0</v>
      </c>
      <c r="J518" s="266">
        <f t="shared" si="149"/>
        <v>0</v>
      </c>
      <c r="K518" s="266"/>
      <c r="L518" s="266"/>
      <c r="M518" s="266"/>
      <c r="N518" s="266"/>
      <c r="O518" s="266"/>
      <c r="P518" s="106"/>
      <c r="Q518" s="190"/>
      <c r="R518" s="119"/>
      <c r="S518" s="119"/>
      <c r="T518" s="119"/>
      <c r="U518" s="119"/>
      <c r="V518" s="119"/>
      <c r="W518" s="119"/>
    </row>
    <row r="519" spans="1:23" s="148" customFormat="1" ht="30" customHeight="1">
      <c r="A519" s="111" t="s">
        <v>1601</v>
      </c>
      <c r="B519" s="104" t="s">
        <v>1602</v>
      </c>
      <c r="C519" s="105"/>
      <c r="D519" s="106"/>
      <c r="E519" s="106"/>
      <c r="F519" s="106"/>
      <c r="G519" s="104"/>
      <c r="H519" s="106"/>
      <c r="I519" s="184">
        <f t="shared" si="150"/>
        <v>26200</v>
      </c>
      <c r="J519" s="266">
        <f t="shared" si="149"/>
        <v>26200</v>
      </c>
      <c r="K519" s="266"/>
      <c r="L519" s="266"/>
      <c r="M519" s="266">
        <f>SUM(M520:M524)</f>
        <v>26200</v>
      </c>
      <c r="N519" s="266"/>
      <c r="O519" s="266"/>
      <c r="P519" s="106"/>
      <c r="Q519" s="190"/>
      <c r="R519" s="119"/>
      <c r="S519" s="119"/>
      <c r="T519" s="119"/>
      <c r="U519" s="119"/>
      <c r="V519" s="119"/>
      <c r="W519" s="119"/>
    </row>
    <row r="520" spans="1:23" s="148" customFormat="1" ht="30" customHeight="1">
      <c r="A520" s="110">
        <v>1</v>
      </c>
      <c r="B520" s="109" t="s">
        <v>1603</v>
      </c>
      <c r="C520" s="107" t="s">
        <v>1077</v>
      </c>
      <c r="D520" s="107" t="s">
        <v>1604</v>
      </c>
      <c r="E520" s="108">
        <v>2026</v>
      </c>
      <c r="F520" s="108">
        <v>2027</v>
      </c>
      <c r="G520" s="109" t="s">
        <v>1605</v>
      </c>
      <c r="H520" s="108"/>
      <c r="I520" s="184">
        <f t="shared" si="150"/>
        <v>2500</v>
      </c>
      <c r="J520" s="184">
        <f t="shared" si="149"/>
        <v>2500</v>
      </c>
      <c r="K520" s="184"/>
      <c r="L520" s="184"/>
      <c r="M520" s="184">
        <v>2500</v>
      </c>
      <c r="N520" s="184"/>
      <c r="O520" s="184"/>
      <c r="P520" s="108"/>
      <c r="Q520" s="190"/>
      <c r="R520" s="119"/>
      <c r="S520" s="119"/>
      <c r="T520" s="119"/>
      <c r="U520" s="119"/>
      <c r="V520" s="119"/>
      <c r="W520" s="119"/>
    </row>
    <row r="521" spans="1:23" s="148" customFormat="1" ht="30" customHeight="1">
      <c r="A521" s="110">
        <f>+A520+1</f>
        <v>2</v>
      </c>
      <c r="B521" s="109" t="s">
        <v>1606</v>
      </c>
      <c r="C521" s="107" t="s">
        <v>1077</v>
      </c>
      <c r="D521" s="107" t="s">
        <v>1607</v>
      </c>
      <c r="E521" s="108" t="s">
        <v>772</v>
      </c>
      <c r="F521" s="108">
        <v>2027</v>
      </c>
      <c r="G521" s="109" t="s">
        <v>1608</v>
      </c>
      <c r="H521" s="108"/>
      <c r="I521" s="184">
        <f t="shared" si="150"/>
        <v>9000</v>
      </c>
      <c r="J521" s="184">
        <f t="shared" si="149"/>
        <v>9000</v>
      </c>
      <c r="K521" s="184"/>
      <c r="L521" s="184"/>
      <c r="M521" s="184">
        <v>9000</v>
      </c>
      <c r="N521" s="184"/>
      <c r="O521" s="184"/>
      <c r="P521" s="108"/>
      <c r="Q521" s="190"/>
      <c r="R521" s="119"/>
      <c r="S521" s="119"/>
      <c r="T521" s="119"/>
      <c r="U521" s="119"/>
      <c r="V521" s="119"/>
      <c r="W521" s="119"/>
    </row>
    <row r="522" spans="1:23" s="148" customFormat="1" ht="30" customHeight="1">
      <c r="A522" s="110">
        <f t="shared" ref="A522:A524" si="151">+A521+1</f>
        <v>3</v>
      </c>
      <c r="B522" s="109" t="s">
        <v>1609</v>
      </c>
      <c r="C522" s="107" t="s">
        <v>1077</v>
      </c>
      <c r="D522" s="107" t="s">
        <v>470</v>
      </c>
      <c r="E522" s="108" t="s">
        <v>1610</v>
      </c>
      <c r="F522" s="108">
        <v>2028</v>
      </c>
      <c r="G522" s="109" t="s">
        <v>1611</v>
      </c>
      <c r="H522" s="108"/>
      <c r="I522" s="184">
        <f t="shared" si="150"/>
        <v>5200</v>
      </c>
      <c r="J522" s="184">
        <f t="shared" si="149"/>
        <v>5200</v>
      </c>
      <c r="K522" s="184"/>
      <c r="L522" s="184"/>
      <c r="M522" s="184">
        <v>5200</v>
      </c>
      <c r="N522" s="184"/>
      <c r="O522" s="184"/>
      <c r="P522" s="108"/>
      <c r="Q522" s="190"/>
      <c r="R522" s="119"/>
      <c r="S522" s="119"/>
      <c r="T522" s="119"/>
      <c r="U522" s="119"/>
      <c r="V522" s="119"/>
      <c r="W522" s="119"/>
    </row>
    <row r="523" spans="1:23" s="148" customFormat="1" ht="30" customHeight="1">
      <c r="A523" s="110">
        <f t="shared" si="151"/>
        <v>4</v>
      </c>
      <c r="B523" s="109" t="s">
        <v>1612</v>
      </c>
      <c r="C523" s="107" t="s">
        <v>1077</v>
      </c>
      <c r="D523" s="107" t="s">
        <v>469</v>
      </c>
      <c r="E523" s="108" t="s">
        <v>1610</v>
      </c>
      <c r="F523" s="108">
        <v>2028</v>
      </c>
      <c r="G523" s="109" t="s">
        <v>1613</v>
      </c>
      <c r="H523" s="108"/>
      <c r="I523" s="184">
        <f t="shared" si="150"/>
        <v>5000</v>
      </c>
      <c r="J523" s="184">
        <f t="shared" si="149"/>
        <v>5000</v>
      </c>
      <c r="K523" s="184"/>
      <c r="L523" s="184"/>
      <c r="M523" s="184">
        <v>5000</v>
      </c>
      <c r="N523" s="184"/>
      <c r="O523" s="184"/>
      <c r="P523" s="108"/>
      <c r="Q523" s="190"/>
      <c r="R523" s="119"/>
      <c r="S523" s="119"/>
      <c r="T523" s="119"/>
      <c r="U523" s="119"/>
      <c r="V523" s="119"/>
      <c r="W523" s="119"/>
    </row>
    <row r="524" spans="1:23" s="148" customFormat="1" ht="30" customHeight="1">
      <c r="A524" s="110">
        <f t="shared" si="151"/>
        <v>5</v>
      </c>
      <c r="B524" s="109" t="s">
        <v>1614</v>
      </c>
      <c r="C524" s="105"/>
      <c r="D524" s="107" t="s">
        <v>468</v>
      </c>
      <c r="E524" s="108" t="s">
        <v>1610</v>
      </c>
      <c r="F524" s="108">
        <v>2028</v>
      </c>
      <c r="G524" s="109" t="s">
        <v>1615</v>
      </c>
      <c r="H524" s="108"/>
      <c r="I524" s="184">
        <f t="shared" si="150"/>
        <v>4500</v>
      </c>
      <c r="J524" s="184">
        <f t="shared" si="149"/>
        <v>4500</v>
      </c>
      <c r="K524" s="184"/>
      <c r="L524" s="184"/>
      <c r="M524" s="184">
        <v>4500</v>
      </c>
      <c r="N524" s="184"/>
      <c r="O524" s="184"/>
      <c r="P524" s="108"/>
      <c r="Q524" s="190"/>
      <c r="R524" s="119"/>
      <c r="S524" s="119"/>
      <c r="T524" s="119"/>
      <c r="U524" s="119"/>
      <c r="V524" s="119"/>
      <c r="W524" s="119"/>
    </row>
    <row r="525" spans="1:23" s="148" customFormat="1" ht="30" customHeight="1">
      <c r="A525" s="111" t="s">
        <v>1616</v>
      </c>
      <c r="B525" s="104" t="s">
        <v>1617</v>
      </c>
      <c r="C525" s="105"/>
      <c r="D525" s="105"/>
      <c r="E525" s="106"/>
      <c r="F525" s="106"/>
      <c r="G525" s="104"/>
      <c r="H525" s="106"/>
      <c r="I525" s="184">
        <f t="shared" si="150"/>
        <v>316500</v>
      </c>
      <c r="J525" s="266">
        <f t="shared" si="149"/>
        <v>316500</v>
      </c>
      <c r="K525" s="266"/>
      <c r="L525" s="266"/>
      <c r="M525" s="266">
        <f>SUM(M527:M552)</f>
        <v>316500</v>
      </c>
      <c r="N525" s="266"/>
      <c r="O525" s="266"/>
      <c r="P525" s="106"/>
      <c r="Q525" s="190"/>
      <c r="R525" s="119"/>
      <c r="S525" s="119"/>
      <c r="T525" s="119"/>
      <c r="U525" s="119"/>
      <c r="V525" s="119"/>
      <c r="W525" s="119"/>
    </row>
    <row r="526" spans="1:23" s="148" customFormat="1" ht="30" customHeight="1">
      <c r="A526" s="110" t="s">
        <v>240</v>
      </c>
      <c r="B526" s="109" t="s">
        <v>1618</v>
      </c>
      <c r="C526" s="105"/>
      <c r="D526" s="107"/>
      <c r="E526" s="108"/>
      <c r="F526" s="108"/>
      <c r="G526" s="109"/>
      <c r="H526" s="108"/>
      <c r="I526" s="184">
        <f t="shared" si="150"/>
        <v>0</v>
      </c>
      <c r="J526" s="266">
        <f t="shared" si="149"/>
        <v>0</v>
      </c>
      <c r="K526" s="184"/>
      <c r="L526" s="184"/>
      <c r="M526" s="184"/>
      <c r="N526" s="184"/>
      <c r="O526" s="184"/>
      <c r="P526" s="108"/>
      <c r="Q526" s="190"/>
      <c r="R526" s="119"/>
      <c r="S526" s="119"/>
      <c r="T526" s="119"/>
      <c r="U526" s="119"/>
      <c r="V526" s="119"/>
      <c r="W526" s="119"/>
    </row>
    <row r="527" spans="1:23" s="148" customFormat="1" ht="30" customHeight="1">
      <c r="A527" s="110">
        <v>1</v>
      </c>
      <c r="B527" s="109" t="s">
        <v>1619</v>
      </c>
      <c r="C527" s="107" t="s">
        <v>1077</v>
      </c>
      <c r="D527" s="107" t="s">
        <v>469</v>
      </c>
      <c r="E527" s="108">
        <v>2026</v>
      </c>
      <c r="F527" s="108">
        <v>2027</v>
      </c>
      <c r="G527" s="109" t="s">
        <v>1620</v>
      </c>
      <c r="H527" s="108"/>
      <c r="I527" s="184">
        <f t="shared" si="150"/>
        <v>5000</v>
      </c>
      <c r="J527" s="184">
        <f t="shared" si="149"/>
        <v>5000</v>
      </c>
      <c r="K527" s="184"/>
      <c r="L527" s="184"/>
      <c r="M527" s="184">
        <v>5000</v>
      </c>
      <c r="N527" s="184"/>
      <c r="O527" s="184"/>
      <c r="P527" s="108"/>
      <c r="Q527" s="190"/>
      <c r="R527" s="119"/>
      <c r="S527" s="119"/>
      <c r="T527" s="119"/>
      <c r="U527" s="119"/>
      <c r="V527" s="119"/>
      <c r="W527" s="119"/>
    </row>
    <row r="528" spans="1:23" s="148" customFormat="1" ht="30" customHeight="1">
      <c r="A528" s="110">
        <f>+A527+1</f>
        <v>2</v>
      </c>
      <c r="B528" s="109" t="s">
        <v>1621</v>
      </c>
      <c r="C528" s="107" t="s">
        <v>1077</v>
      </c>
      <c r="D528" s="107" t="s">
        <v>1622</v>
      </c>
      <c r="E528" s="108">
        <v>2026</v>
      </c>
      <c r="F528" s="108">
        <v>2027</v>
      </c>
      <c r="G528" s="109" t="s">
        <v>1623</v>
      </c>
      <c r="H528" s="108"/>
      <c r="I528" s="184">
        <f t="shared" si="150"/>
        <v>14000</v>
      </c>
      <c r="J528" s="184">
        <f t="shared" si="149"/>
        <v>14000</v>
      </c>
      <c r="K528" s="184"/>
      <c r="L528" s="184"/>
      <c r="M528" s="184">
        <v>14000</v>
      </c>
      <c r="N528" s="184"/>
      <c r="O528" s="184"/>
      <c r="P528" s="108"/>
      <c r="Q528" s="190"/>
      <c r="R528" s="119"/>
      <c r="S528" s="119"/>
      <c r="T528" s="119"/>
      <c r="U528" s="119"/>
      <c r="V528" s="119"/>
      <c r="W528" s="119"/>
    </row>
    <row r="529" spans="1:23" s="148" customFormat="1" ht="30" customHeight="1">
      <c r="A529" s="110">
        <f t="shared" ref="A529:A538" si="152">+A528+1</f>
        <v>3</v>
      </c>
      <c r="B529" s="109" t="s">
        <v>1624</v>
      </c>
      <c r="C529" s="107" t="s">
        <v>1077</v>
      </c>
      <c r="D529" s="107" t="s">
        <v>466</v>
      </c>
      <c r="E529" s="108">
        <v>2026</v>
      </c>
      <c r="F529" s="108">
        <v>2027</v>
      </c>
      <c r="G529" s="109" t="s">
        <v>1625</v>
      </c>
      <c r="H529" s="108"/>
      <c r="I529" s="184">
        <f t="shared" si="150"/>
        <v>16000</v>
      </c>
      <c r="J529" s="184">
        <f t="shared" si="149"/>
        <v>16000</v>
      </c>
      <c r="K529" s="184"/>
      <c r="L529" s="184"/>
      <c r="M529" s="184">
        <v>16000</v>
      </c>
      <c r="N529" s="184"/>
      <c r="O529" s="184"/>
      <c r="P529" s="108"/>
      <c r="Q529" s="190"/>
      <c r="R529" s="119"/>
      <c r="S529" s="119"/>
      <c r="T529" s="119"/>
      <c r="U529" s="119"/>
      <c r="V529" s="119"/>
      <c r="W529" s="119"/>
    </row>
    <row r="530" spans="1:23" s="148" customFormat="1" ht="30" customHeight="1">
      <c r="A530" s="110">
        <f t="shared" si="152"/>
        <v>4</v>
      </c>
      <c r="B530" s="109" t="s">
        <v>1626</v>
      </c>
      <c r="C530" s="107" t="s">
        <v>1077</v>
      </c>
      <c r="D530" s="107" t="s">
        <v>471</v>
      </c>
      <c r="E530" s="108">
        <v>2026</v>
      </c>
      <c r="F530" s="108">
        <v>2028</v>
      </c>
      <c r="G530" s="109" t="s">
        <v>1627</v>
      </c>
      <c r="H530" s="108"/>
      <c r="I530" s="184">
        <f t="shared" si="150"/>
        <v>40000</v>
      </c>
      <c r="J530" s="184">
        <f t="shared" si="149"/>
        <v>40000</v>
      </c>
      <c r="K530" s="184"/>
      <c r="L530" s="184"/>
      <c r="M530" s="184">
        <v>40000</v>
      </c>
      <c r="N530" s="184"/>
      <c r="O530" s="184"/>
      <c r="P530" s="108"/>
      <c r="Q530" s="190"/>
      <c r="R530" s="119"/>
      <c r="S530" s="119"/>
      <c r="T530" s="119"/>
      <c r="U530" s="119"/>
      <c r="V530" s="119"/>
      <c r="W530" s="119"/>
    </row>
    <row r="531" spans="1:23" s="148" customFormat="1" ht="30" customHeight="1">
      <c r="A531" s="110">
        <f t="shared" si="152"/>
        <v>5</v>
      </c>
      <c r="B531" s="109" t="s">
        <v>1628</v>
      </c>
      <c r="C531" s="107" t="s">
        <v>1077</v>
      </c>
      <c r="D531" s="107" t="s">
        <v>467</v>
      </c>
      <c r="E531" s="108">
        <v>2027</v>
      </c>
      <c r="F531" s="108">
        <v>2028</v>
      </c>
      <c r="G531" s="109" t="s">
        <v>1629</v>
      </c>
      <c r="H531" s="108"/>
      <c r="I531" s="184">
        <f t="shared" si="150"/>
        <v>11000</v>
      </c>
      <c r="J531" s="184">
        <f t="shared" si="149"/>
        <v>11000</v>
      </c>
      <c r="K531" s="184"/>
      <c r="L531" s="184"/>
      <c r="M531" s="184">
        <v>11000</v>
      </c>
      <c r="N531" s="184"/>
      <c r="O531" s="184"/>
      <c r="P531" s="108"/>
      <c r="Q531" s="190"/>
      <c r="R531" s="119"/>
      <c r="S531" s="119"/>
      <c r="T531" s="119"/>
      <c r="U531" s="119"/>
      <c r="V531" s="119"/>
      <c r="W531" s="119"/>
    </row>
    <row r="532" spans="1:23" s="148" customFormat="1" ht="30" customHeight="1">
      <c r="A532" s="110">
        <f t="shared" si="152"/>
        <v>6</v>
      </c>
      <c r="B532" s="109" t="s">
        <v>1630</v>
      </c>
      <c r="C532" s="107" t="s">
        <v>1077</v>
      </c>
      <c r="D532" s="107" t="s">
        <v>1631</v>
      </c>
      <c r="E532" s="108">
        <v>2027</v>
      </c>
      <c r="F532" s="108">
        <v>2028</v>
      </c>
      <c r="G532" s="109" t="s">
        <v>1632</v>
      </c>
      <c r="H532" s="108"/>
      <c r="I532" s="184">
        <f t="shared" si="150"/>
        <v>8000</v>
      </c>
      <c r="J532" s="184">
        <f t="shared" si="149"/>
        <v>8000</v>
      </c>
      <c r="K532" s="184"/>
      <c r="L532" s="184"/>
      <c r="M532" s="184">
        <v>8000</v>
      </c>
      <c r="N532" s="184"/>
      <c r="O532" s="184"/>
      <c r="P532" s="108"/>
      <c r="Q532" s="190"/>
      <c r="R532" s="119"/>
      <c r="S532" s="119"/>
      <c r="T532" s="119"/>
      <c r="U532" s="119"/>
      <c r="V532" s="119"/>
      <c r="W532" s="119"/>
    </row>
    <row r="533" spans="1:23" s="148" customFormat="1" ht="30" customHeight="1">
      <c r="A533" s="110">
        <f t="shared" si="152"/>
        <v>7</v>
      </c>
      <c r="B533" s="109" t="s">
        <v>1633</v>
      </c>
      <c r="C533" s="107" t="s">
        <v>1077</v>
      </c>
      <c r="D533" s="107" t="s">
        <v>1631</v>
      </c>
      <c r="E533" s="108">
        <v>2027</v>
      </c>
      <c r="F533" s="108">
        <v>2028</v>
      </c>
      <c r="G533" s="109" t="s">
        <v>1634</v>
      </c>
      <c r="H533" s="108"/>
      <c r="I533" s="184">
        <f t="shared" si="150"/>
        <v>12500</v>
      </c>
      <c r="J533" s="184">
        <f t="shared" si="149"/>
        <v>12500</v>
      </c>
      <c r="K533" s="184"/>
      <c r="L533" s="184"/>
      <c r="M533" s="184">
        <v>12500</v>
      </c>
      <c r="N533" s="184"/>
      <c r="O533" s="184"/>
      <c r="P533" s="108"/>
      <c r="Q533" s="190"/>
      <c r="R533" s="119"/>
      <c r="S533" s="119"/>
      <c r="T533" s="119"/>
      <c r="U533" s="119"/>
      <c r="V533" s="119"/>
      <c r="W533" s="119"/>
    </row>
    <row r="534" spans="1:23" s="148" customFormat="1" ht="30" customHeight="1">
      <c r="A534" s="110">
        <f t="shared" si="152"/>
        <v>8</v>
      </c>
      <c r="B534" s="109" t="s">
        <v>1635</v>
      </c>
      <c r="C534" s="107" t="s">
        <v>1077</v>
      </c>
      <c r="D534" s="107" t="s">
        <v>1636</v>
      </c>
      <c r="E534" s="108">
        <v>2027</v>
      </c>
      <c r="F534" s="108">
        <v>2029</v>
      </c>
      <c r="G534" s="109" t="s">
        <v>1637</v>
      </c>
      <c r="H534" s="108"/>
      <c r="I534" s="184">
        <f t="shared" si="150"/>
        <v>19000</v>
      </c>
      <c r="J534" s="184">
        <f t="shared" si="149"/>
        <v>19000</v>
      </c>
      <c r="K534" s="184"/>
      <c r="L534" s="184"/>
      <c r="M534" s="184">
        <v>19000</v>
      </c>
      <c r="N534" s="184"/>
      <c r="O534" s="184"/>
      <c r="P534" s="108"/>
      <c r="Q534" s="190"/>
      <c r="R534" s="119"/>
      <c r="S534" s="119"/>
      <c r="T534" s="119"/>
      <c r="U534" s="119"/>
      <c r="V534" s="119"/>
      <c r="W534" s="119"/>
    </row>
    <row r="535" spans="1:23" s="148" customFormat="1" ht="30" customHeight="1">
      <c r="A535" s="110">
        <f t="shared" si="152"/>
        <v>9</v>
      </c>
      <c r="B535" s="109" t="s">
        <v>1638</v>
      </c>
      <c r="C535" s="107" t="s">
        <v>1077</v>
      </c>
      <c r="D535" s="107" t="s">
        <v>471</v>
      </c>
      <c r="E535" s="108">
        <v>2028</v>
      </c>
      <c r="F535" s="108">
        <v>2029</v>
      </c>
      <c r="G535" s="109" t="s">
        <v>1639</v>
      </c>
      <c r="H535" s="108"/>
      <c r="I535" s="184">
        <f t="shared" si="150"/>
        <v>28000</v>
      </c>
      <c r="J535" s="184">
        <f t="shared" si="149"/>
        <v>28000</v>
      </c>
      <c r="K535" s="184"/>
      <c r="L535" s="184"/>
      <c r="M535" s="184">
        <v>28000</v>
      </c>
      <c r="N535" s="184"/>
      <c r="O535" s="184"/>
      <c r="P535" s="108"/>
      <c r="Q535" s="190"/>
      <c r="R535" s="119"/>
      <c r="S535" s="119"/>
      <c r="T535" s="119"/>
      <c r="U535" s="119"/>
      <c r="V535" s="119"/>
      <c r="W535" s="119"/>
    </row>
    <row r="536" spans="1:23" s="148" customFormat="1" ht="30" customHeight="1">
      <c r="A536" s="110">
        <f t="shared" si="152"/>
        <v>10</v>
      </c>
      <c r="B536" s="109" t="s">
        <v>1640</v>
      </c>
      <c r="C536" s="107" t="s">
        <v>1077</v>
      </c>
      <c r="D536" s="107" t="s">
        <v>467</v>
      </c>
      <c r="E536" s="108">
        <v>2028</v>
      </c>
      <c r="F536" s="108">
        <v>2029</v>
      </c>
      <c r="G536" s="109" t="s">
        <v>1641</v>
      </c>
      <c r="H536" s="108"/>
      <c r="I536" s="184">
        <f t="shared" si="150"/>
        <v>6500</v>
      </c>
      <c r="J536" s="184">
        <f t="shared" si="149"/>
        <v>6500</v>
      </c>
      <c r="K536" s="184"/>
      <c r="L536" s="184"/>
      <c r="M536" s="184">
        <v>6500</v>
      </c>
      <c r="N536" s="184"/>
      <c r="O536" s="184"/>
      <c r="P536" s="108"/>
      <c r="Q536" s="190"/>
      <c r="R536" s="119"/>
      <c r="S536" s="119"/>
      <c r="T536" s="119"/>
      <c r="U536" s="119"/>
      <c r="V536" s="119"/>
      <c r="W536" s="119"/>
    </row>
    <row r="537" spans="1:23" s="148" customFormat="1" ht="30" customHeight="1">
      <c r="A537" s="110">
        <f t="shared" si="152"/>
        <v>11</v>
      </c>
      <c r="B537" s="109" t="s">
        <v>1642</v>
      </c>
      <c r="C537" s="107" t="s">
        <v>1077</v>
      </c>
      <c r="D537" s="107" t="s">
        <v>469</v>
      </c>
      <c r="E537" s="108">
        <v>2028</v>
      </c>
      <c r="F537" s="108">
        <v>2030</v>
      </c>
      <c r="G537" s="109" t="s">
        <v>1643</v>
      </c>
      <c r="H537" s="108"/>
      <c r="I537" s="184">
        <f t="shared" si="150"/>
        <v>35000</v>
      </c>
      <c r="J537" s="184">
        <f t="shared" si="149"/>
        <v>35000</v>
      </c>
      <c r="K537" s="184"/>
      <c r="L537" s="184"/>
      <c r="M537" s="184">
        <v>35000</v>
      </c>
      <c r="N537" s="184"/>
      <c r="O537" s="184"/>
      <c r="P537" s="108"/>
      <c r="Q537" s="190"/>
      <c r="R537" s="119"/>
      <c r="S537" s="119"/>
      <c r="T537" s="119"/>
      <c r="U537" s="119"/>
      <c r="V537" s="119"/>
      <c r="W537" s="119"/>
    </row>
    <row r="538" spans="1:23" s="148" customFormat="1" ht="30" customHeight="1">
      <c r="A538" s="110">
        <f t="shared" si="152"/>
        <v>12</v>
      </c>
      <c r="B538" s="109" t="s">
        <v>1644</v>
      </c>
      <c r="C538" s="107" t="s">
        <v>1077</v>
      </c>
      <c r="D538" s="107" t="s">
        <v>466</v>
      </c>
      <c r="E538" s="108">
        <v>2028</v>
      </c>
      <c r="F538" s="108">
        <v>2029</v>
      </c>
      <c r="G538" s="109" t="s">
        <v>1645</v>
      </c>
      <c r="H538" s="108"/>
      <c r="I538" s="184">
        <f t="shared" si="150"/>
        <v>7000</v>
      </c>
      <c r="J538" s="184">
        <f t="shared" si="149"/>
        <v>7000</v>
      </c>
      <c r="K538" s="184"/>
      <c r="L538" s="184"/>
      <c r="M538" s="184">
        <v>7000</v>
      </c>
      <c r="N538" s="184"/>
      <c r="O538" s="184"/>
      <c r="P538" s="108"/>
      <c r="Q538" s="190"/>
      <c r="R538" s="119"/>
      <c r="S538" s="119"/>
      <c r="T538" s="119"/>
      <c r="U538" s="119"/>
      <c r="V538" s="119"/>
      <c r="W538" s="119"/>
    </row>
    <row r="539" spans="1:23" s="148" customFormat="1" ht="30" customHeight="1">
      <c r="A539" s="110" t="s">
        <v>240</v>
      </c>
      <c r="B539" s="109" t="s">
        <v>1646</v>
      </c>
      <c r="C539" s="107" t="s">
        <v>1077</v>
      </c>
      <c r="D539" s="107"/>
      <c r="E539" s="108"/>
      <c r="F539" s="108"/>
      <c r="G539" s="109"/>
      <c r="H539" s="108"/>
      <c r="I539" s="184">
        <f t="shared" si="150"/>
        <v>0</v>
      </c>
      <c r="J539" s="266">
        <f t="shared" si="149"/>
        <v>0</v>
      </c>
      <c r="K539" s="184"/>
      <c r="L539" s="184"/>
      <c r="M539" s="184"/>
      <c r="N539" s="184"/>
      <c r="O539" s="184"/>
      <c r="P539" s="108"/>
      <c r="Q539" s="190"/>
      <c r="R539" s="119"/>
      <c r="S539" s="119"/>
      <c r="T539" s="119"/>
      <c r="U539" s="119"/>
      <c r="V539" s="119"/>
      <c r="W539" s="119"/>
    </row>
    <row r="540" spans="1:23" s="148" customFormat="1" ht="30" customHeight="1">
      <c r="A540" s="110">
        <v>1</v>
      </c>
      <c r="B540" s="109" t="s">
        <v>1647</v>
      </c>
      <c r="C540" s="107" t="s">
        <v>1077</v>
      </c>
      <c r="D540" s="107" t="s">
        <v>1648</v>
      </c>
      <c r="E540" s="108">
        <v>2026</v>
      </c>
      <c r="F540" s="108">
        <v>2027</v>
      </c>
      <c r="G540" s="109" t="s">
        <v>1649</v>
      </c>
      <c r="H540" s="108"/>
      <c r="I540" s="184">
        <f t="shared" si="150"/>
        <v>7500</v>
      </c>
      <c r="J540" s="184">
        <f t="shared" si="149"/>
        <v>7500</v>
      </c>
      <c r="K540" s="184"/>
      <c r="L540" s="184"/>
      <c r="M540" s="184">
        <v>7500</v>
      </c>
      <c r="N540" s="184"/>
      <c r="O540" s="184"/>
      <c r="P540" s="108"/>
      <c r="Q540" s="190"/>
      <c r="R540" s="119"/>
      <c r="S540" s="119"/>
      <c r="T540" s="119"/>
      <c r="U540" s="119"/>
      <c r="V540" s="119"/>
      <c r="W540" s="119"/>
    </row>
    <row r="541" spans="1:23" s="148" customFormat="1" ht="30" customHeight="1">
      <c r="A541" s="110">
        <f>+A540+1</f>
        <v>2</v>
      </c>
      <c r="B541" s="109" t="s">
        <v>1650</v>
      </c>
      <c r="C541" s="107" t="s">
        <v>1077</v>
      </c>
      <c r="D541" s="107" t="s">
        <v>1651</v>
      </c>
      <c r="E541" s="108">
        <v>2026</v>
      </c>
      <c r="F541" s="108">
        <v>2027</v>
      </c>
      <c r="G541" s="109" t="s">
        <v>1652</v>
      </c>
      <c r="H541" s="108"/>
      <c r="I541" s="184">
        <f t="shared" si="150"/>
        <v>7500</v>
      </c>
      <c r="J541" s="184">
        <f t="shared" si="149"/>
        <v>7500</v>
      </c>
      <c r="K541" s="184"/>
      <c r="L541" s="184"/>
      <c r="M541" s="184">
        <v>7500</v>
      </c>
      <c r="N541" s="184"/>
      <c r="O541" s="184"/>
      <c r="P541" s="108"/>
      <c r="Q541" s="190"/>
      <c r="R541" s="119"/>
      <c r="S541" s="119"/>
      <c r="T541" s="119"/>
      <c r="U541" s="119"/>
      <c r="V541" s="119"/>
      <c r="W541" s="119"/>
    </row>
    <row r="542" spans="1:23" s="148" customFormat="1" ht="30" customHeight="1">
      <c r="A542" s="110">
        <f t="shared" ref="A542:A552" si="153">+A541+1</f>
        <v>3</v>
      </c>
      <c r="B542" s="109" t="s">
        <v>1653</v>
      </c>
      <c r="C542" s="107" t="s">
        <v>1077</v>
      </c>
      <c r="D542" s="107" t="s">
        <v>1607</v>
      </c>
      <c r="E542" s="108">
        <v>2026</v>
      </c>
      <c r="F542" s="108">
        <v>2027</v>
      </c>
      <c r="G542" s="109" t="s">
        <v>1654</v>
      </c>
      <c r="H542" s="108"/>
      <c r="I542" s="184">
        <f t="shared" si="150"/>
        <v>6000</v>
      </c>
      <c r="J542" s="184">
        <f t="shared" si="149"/>
        <v>6000</v>
      </c>
      <c r="K542" s="184"/>
      <c r="L542" s="184"/>
      <c r="M542" s="184">
        <v>6000</v>
      </c>
      <c r="N542" s="184"/>
      <c r="O542" s="184"/>
      <c r="P542" s="108"/>
      <c r="Q542" s="190"/>
      <c r="R542" s="119"/>
      <c r="S542" s="119"/>
      <c r="T542" s="119"/>
      <c r="U542" s="119"/>
      <c r="V542" s="119"/>
      <c r="W542" s="119"/>
    </row>
    <row r="543" spans="1:23" s="148" customFormat="1" ht="30" customHeight="1">
      <c r="A543" s="110">
        <f t="shared" si="153"/>
        <v>4</v>
      </c>
      <c r="B543" s="109" t="s">
        <v>1655</v>
      </c>
      <c r="C543" s="107" t="s">
        <v>1077</v>
      </c>
      <c r="D543" s="107" t="s">
        <v>1656</v>
      </c>
      <c r="E543" s="108">
        <v>2026</v>
      </c>
      <c r="F543" s="108">
        <v>2027</v>
      </c>
      <c r="G543" s="109" t="s">
        <v>1657</v>
      </c>
      <c r="H543" s="108"/>
      <c r="I543" s="184">
        <f t="shared" si="150"/>
        <v>9500</v>
      </c>
      <c r="J543" s="184">
        <f t="shared" si="149"/>
        <v>9500</v>
      </c>
      <c r="K543" s="184"/>
      <c r="L543" s="184"/>
      <c r="M543" s="184">
        <v>9500</v>
      </c>
      <c r="N543" s="184"/>
      <c r="O543" s="184"/>
      <c r="P543" s="108"/>
      <c r="Q543" s="190"/>
      <c r="R543" s="119"/>
      <c r="S543" s="119"/>
      <c r="T543" s="119"/>
      <c r="U543" s="119"/>
      <c r="V543" s="119"/>
      <c r="W543" s="119"/>
    </row>
    <row r="544" spans="1:23" s="148" customFormat="1" ht="30" customHeight="1">
      <c r="A544" s="110">
        <f t="shared" si="153"/>
        <v>5</v>
      </c>
      <c r="B544" s="109" t="s">
        <v>1658</v>
      </c>
      <c r="C544" s="107" t="s">
        <v>1077</v>
      </c>
      <c r="D544" s="107" t="s">
        <v>467</v>
      </c>
      <c r="E544" s="108">
        <v>2027</v>
      </c>
      <c r="F544" s="108">
        <v>2028</v>
      </c>
      <c r="G544" s="109" t="s">
        <v>1659</v>
      </c>
      <c r="H544" s="108"/>
      <c r="I544" s="184">
        <f t="shared" si="150"/>
        <v>5500</v>
      </c>
      <c r="J544" s="184">
        <f t="shared" si="149"/>
        <v>5500</v>
      </c>
      <c r="K544" s="184"/>
      <c r="L544" s="184"/>
      <c r="M544" s="184">
        <v>5500</v>
      </c>
      <c r="N544" s="184"/>
      <c r="O544" s="184"/>
      <c r="P544" s="108"/>
      <c r="Q544" s="190"/>
      <c r="R544" s="119"/>
      <c r="S544" s="119"/>
      <c r="T544" s="119"/>
      <c r="U544" s="119"/>
      <c r="V544" s="119"/>
      <c r="W544" s="119"/>
    </row>
    <row r="545" spans="1:23" s="148" customFormat="1" ht="30" customHeight="1">
      <c r="A545" s="110">
        <f t="shared" si="153"/>
        <v>6</v>
      </c>
      <c r="B545" s="109" t="s">
        <v>1660</v>
      </c>
      <c r="C545" s="107" t="s">
        <v>1077</v>
      </c>
      <c r="D545" s="107" t="s">
        <v>1661</v>
      </c>
      <c r="E545" s="108">
        <v>2027</v>
      </c>
      <c r="F545" s="108">
        <v>2028</v>
      </c>
      <c r="G545" s="109" t="s">
        <v>1662</v>
      </c>
      <c r="H545" s="108"/>
      <c r="I545" s="184">
        <f t="shared" si="150"/>
        <v>7500</v>
      </c>
      <c r="J545" s="184">
        <f t="shared" si="149"/>
        <v>7500</v>
      </c>
      <c r="K545" s="184"/>
      <c r="L545" s="184"/>
      <c r="M545" s="184">
        <v>7500</v>
      </c>
      <c r="N545" s="184"/>
      <c r="O545" s="184"/>
      <c r="P545" s="108"/>
      <c r="Q545" s="190"/>
      <c r="R545" s="119"/>
      <c r="S545" s="119"/>
      <c r="T545" s="119"/>
      <c r="U545" s="119"/>
      <c r="V545" s="119"/>
      <c r="W545" s="119"/>
    </row>
    <row r="546" spans="1:23" s="148" customFormat="1" ht="30" customHeight="1">
      <c r="A546" s="110">
        <f t="shared" si="153"/>
        <v>7</v>
      </c>
      <c r="B546" s="109" t="s">
        <v>1663</v>
      </c>
      <c r="C546" s="107" t="s">
        <v>1077</v>
      </c>
      <c r="D546" s="107" t="s">
        <v>1604</v>
      </c>
      <c r="E546" s="108">
        <v>2027</v>
      </c>
      <c r="F546" s="108">
        <v>2028</v>
      </c>
      <c r="G546" s="109" t="s">
        <v>1664</v>
      </c>
      <c r="H546" s="108"/>
      <c r="I546" s="184">
        <f t="shared" si="150"/>
        <v>3000</v>
      </c>
      <c r="J546" s="184">
        <f t="shared" si="149"/>
        <v>3000</v>
      </c>
      <c r="K546" s="184"/>
      <c r="L546" s="184"/>
      <c r="M546" s="184">
        <v>3000</v>
      </c>
      <c r="N546" s="184"/>
      <c r="O546" s="184"/>
      <c r="P546" s="108"/>
      <c r="Q546" s="190"/>
      <c r="R546" s="119"/>
      <c r="S546" s="119"/>
      <c r="T546" s="119"/>
      <c r="U546" s="119"/>
      <c r="V546" s="119"/>
      <c r="W546" s="119"/>
    </row>
    <row r="547" spans="1:23" s="148" customFormat="1" ht="30" customHeight="1">
      <c r="A547" s="110">
        <f t="shared" si="153"/>
        <v>8</v>
      </c>
      <c r="B547" s="109" t="s">
        <v>1665</v>
      </c>
      <c r="C547" s="107" t="s">
        <v>1077</v>
      </c>
      <c r="D547" s="107" t="s">
        <v>1666</v>
      </c>
      <c r="E547" s="108">
        <v>2028</v>
      </c>
      <c r="F547" s="108">
        <v>2029</v>
      </c>
      <c r="G547" s="109" t="s">
        <v>1667</v>
      </c>
      <c r="H547" s="108"/>
      <c r="I547" s="184">
        <f t="shared" si="150"/>
        <v>3000</v>
      </c>
      <c r="J547" s="184">
        <f t="shared" si="149"/>
        <v>3000</v>
      </c>
      <c r="K547" s="184"/>
      <c r="L547" s="184"/>
      <c r="M547" s="184">
        <v>3000</v>
      </c>
      <c r="N547" s="184"/>
      <c r="O547" s="184"/>
      <c r="P547" s="108"/>
      <c r="Q547" s="190"/>
      <c r="R547" s="119"/>
      <c r="S547" s="119"/>
      <c r="T547" s="119"/>
      <c r="U547" s="119"/>
      <c r="V547" s="119"/>
      <c r="W547" s="119"/>
    </row>
    <row r="548" spans="1:23" s="148" customFormat="1" ht="30" customHeight="1">
      <c r="A548" s="110">
        <f t="shared" si="153"/>
        <v>9</v>
      </c>
      <c r="B548" s="109" t="s">
        <v>1668</v>
      </c>
      <c r="C548" s="107" t="s">
        <v>1077</v>
      </c>
      <c r="D548" s="107" t="s">
        <v>468</v>
      </c>
      <c r="E548" s="108">
        <v>2028</v>
      </c>
      <c r="F548" s="108">
        <v>2029</v>
      </c>
      <c r="G548" s="109" t="s">
        <v>1662</v>
      </c>
      <c r="H548" s="108"/>
      <c r="I548" s="184">
        <f t="shared" si="150"/>
        <v>15000</v>
      </c>
      <c r="J548" s="184">
        <f t="shared" si="149"/>
        <v>15000</v>
      </c>
      <c r="K548" s="184"/>
      <c r="L548" s="184"/>
      <c r="M548" s="184">
        <v>15000</v>
      </c>
      <c r="N548" s="184"/>
      <c r="O548" s="184"/>
      <c r="P548" s="108"/>
      <c r="Q548" s="190"/>
      <c r="R548" s="119"/>
      <c r="S548" s="119"/>
      <c r="T548" s="119"/>
      <c r="U548" s="119"/>
      <c r="V548" s="119"/>
      <c r="W548" s="119"/>
    </row>
    <row r="549" spans="1:23" s="148" customFormat="1" ht="30" customHeight="1">
      <c r="A549" s="110">
        <f t="shared" si="153"/>
        <v>10</v>
      </c>
      <c r="B549" s="109" t="s">
        <v>1669</v>
      </c>
      <c r="C549" s="107" t="s">
        <v>1077</v>
      </c>
      <c r="D549" s="107" t="s">
        <v>1607</v>
      </c>
      <c r="E549" s="108">
        <v>2028</v>
      </c>
      <c r="F549" s="108">
        <v>2029</v>
      </c>
      <c r="G549" s="109" t="s">
        <v>1662</v>
      </c>
      <c r="H549" s="108"/>
      <c r="I549" s="184">
        <f t="shared" si="150"/>
        <v>15000</v>
      </c>
      <c r="J549" s="184">
        <f t="shared" si="149"/>
        <v>15000</v>
      </c>
      <c r="K549" s="184"/>
      <c r="L549" s="184"/>
      <c r="M549" s="184">
        <v>15000</v>
      </c>
      <c r="N549" s="184"/>
      <c r="O549" s="184"/>
      <c r="P549" s="108"/>
      <c r="Q549" s="190"/>
      <c r="R549" s="119"/>
      <c r="S549" s="119"/>
      <c r="T549" s="119"/>
      <c r="U549" s="119"/>
      <c r="V549" s="119"/>
      <c r="W549" s="119"/>
    </row>
    <row r="550" spans="1:23" s="148" customFormat="1" ht="30" customHeight="1">
      <c r="A550" s="110">
        <f t="shared" si="153"/>
        <v>11</v>
      </c>
      <c r="B550" s="109" t="s">
        <v>1670</v>
      </c>
      <c r="C550" s="107" t="s">
        <v>1077</v>
      </c>
      <c r="D550" s="107" t="s">
        <v>467</v>
      </c>
      <c r="E550" s="108">
        <v>2029</v>
      </c>
      <c r="F550" s="108">
        <v>2030</v>
      </c>
      <c r="G550" s="109" t="s">
        <v>1662</v>
      </c>
      <c r="H550" s="108"/>
      <c r="I550" s="184">
        <f t="shared" si="150"/>
        <v>15000</v>
      </c>
      <c r="J550" s="184">
        <f t="shared" si="149"/>
        <v>15000</v>
      </c>
      <c r="K550" s="184"/>
      <c r="L550" s="184"/>
      <c r="M550" s="184">
        <v>15000</v>
      </c>
      <c r="N550" s="184"/>
      <c r="O550" s="184"/>
      <c r="P550" s="108"/>
      <c r="Q550" s="190"/>
      <c r="R550" s="119"/>
      <c r="S550" s="119"/>
      <c r="T550" s="119"/>
      <c r="U550" s="119"/>
      <c r="V550" s="119"/>
      <c r="W550" s="119"/>
    </row>
    <row r="551" spans="1:23" s="148" customFormat="1" ht="30" customHeight="1">
      <c r="A551" s="110">
        <f t="shared" si="153"/>
        <v>12</v>
      </c>
      <c r="B551" s="109" t="s">
        <v>1671</v>
      </c>
      <c r="C551" s="107" t="s">
        <v>1077</v>
      </c>
      <c r="D551" s="107" t="s">
        <v>1672</v>
      </c>
      <c r="E551" s="108">
        <v>2029</v>
      </c>
      <c r="F551" s="108">
        <v>2030</v>
      </c>
      <c r="G551" s="109" t="s">
        <v>1662</v>
      </c>
      <c r="H551" s="108"/>
      <c r="I551" s="184">
        <f t="shared" si="150"/>
        <v>5000</v>
      </c>
      <c r="J551" s="184">
        <f t="shared" si="149"/>
        <v>5000</v>
      </c>
      <c r="K551" s="184"/>
      <c r="L551" s="184"/>
      <c r="M551" s="184">
        <v>5000</v>
      </c>
      <c r="N551" s="184"/>
      <c r="O551" s="184"/>
      <c r="P551" s="108"/>
      <c r="Q551" s="190"/>
      <c r="R551" s="119"/>
      <c r="S551" s="119"/>
      <c r="T551" s="119"/>
      <c r="U551" s="119"/>
      <c r="V551" s="119"/>
      <c r="W551" s="119"/>
    </row>
    <row r="552" spans="1:23" s="148" customFormat="1" ht="30" customHeight="1">
      <c r="A552" s="110">
        <f t="shared" si="153"/>
        <v>13</v>
      </c>
      <c r="B552" s="109" t="s">
        <v>1673</v>
      </c>
      <c r="C552" s="107" t="s">
        <v>1077</v>
      </c>
      <c r="D552" s="107" t="s">
        <v>466</v>
      </c>
      <c r="E552" s="108">
        <v>2029</v>
      </c>
      <c r="F552" s="108">
        <v>2030</v>
      </c>
      <c r="G552" s="109" t="s">
        <v>1662</v>
      </c>
      <c r="H552" s="108"/>
      <c r="I552" s="184">
        <f t="shared" si="150"/>
        <v>15000</v>
      </c>
      <c r="J552" s="184">
        <f t="shared" si="149"/>
        <v>15000</v>
      </c>
      <c r="K552" s="184"/>
      <c r="L552" s="184"/>
      <c r="M552" s="184">
        <v>15000</v>
      </c>
      <c r="N552" s="184"/>
      <c r="O552" s="184"/>
      <c r="P552" s="108"/>
      <c r="Q552" s="190"/>
      <c r="R552" s="119"/>
      <c r="S552" s="119"/>
      <c r="T552" s="119"/>
      <c r="U552" s="119"/>
      <c r="V552" s="119"/>
      <c r="W552" s="119"/>
    </row>
    <row r="553" spans="1:23" s="148" customFormat="1" ht="30" customHeight="1">
      <c r="A553" s="111" t="s">
        <v>1674</v>
      </c>
      <c r="B553" s="104" t="s">
        <v>1675</v>
      </c>
      <c r="C553" s="105"/>
      <c r="D553" s="105"/>
      <c r="E553" s="106"/>
      <c r="F553" s="106"/>
      <c r="G553" s="104"/>
      <c r="H553" s="106"/>
      <c r="I553" s="266">
        <f t="shared" si="150"/>
        <v>77500</v>
      </c>
      <c r="J553" s="266">
        <f t="shared" si="149"/>
        <v>77500</v>
      </c>
      <c r="K553" s="266"/>
      <c r="L553" s="266"/>
      <c r="M553" s="266">
        <f>SUM(M555:M562)</f>
        <v>77500</v>
      </c>
      <c r="N553" s="266"/>
      <c r="O553" s="266"/>
      <c r="P553" s="106"/>
      <c r="Q553" s="190"/>
      <c r="R553" s="119"/>
      <c r="S553" s="119"/>
      <c r="T553" s="119"/>
      <c r="U553" s="119"/>
      <c r="V553" s="119"/>
      <c r="W553" s="119"/>
    </row>
    <row r="554" spans="1:23" s="148" customFormat="1" ht="30" customHeight="1">
      <c r="A554" s="110" t="s">
        <v>240</v>
      </c>
      <c r="B554" s="109" t="s">
        <v>1646</v>
      </c>
      <c r="C554" s="105"/>
      <c r="D554" s="105"/>
      <c r="E554" s="106"/>
      <c r="F554" s="106"/>
      <c r="G554" s="104"/>
      <c r="H554" s="106"/>
      <c r="I554" s="184">
        <f t="shared" si="150"/>
        <v>0</v>
      </c>
      <c r="J554" s="266">
        <f t="shared" si="149"/>
        <v>0</v>
      </c>
      <c r="K554" s="266"/>
      <c r="L554" s="266"/>
      <c r="M554" s="266"/>
      <c r="N554" s="266"/>
      <c r="O554" s="266"/>
      <c r="P554" s="106"/>
      <c r="Q554" s="190"/>
      <c r="R554" s="119"/>
      <c r="S554" s="119"/>
      <c r="T554" s="119"/>
      <c r="U554" s="119"/>
      <c r="V554" s="119"/>
      <c r="W554" s="119"/>
    </row>
    <row r="555" spans="1:23" s="148" customFormat="1" ht="30" customHeight="1">
      <c r="A555" s="110">
        <v>1</v>
      </c>
      <c r="B555" s="109" t="s">
        <v>1676</v>
      </c>
      <c r="C555" s="107" t="s">
        <v>1077</v>
      </c>
      <c r="D555" s="107" t="s">
        <v>1677</v>
      </c>
      <c r="E555" s="108">
        <v>2026</v>
      </c>
      <c r="F555" s="108">
        <v>2027</v>
      </c>
      <c r="G555" s="109" t="s">
        <v>1678</v>
      </c>
      <c r="H555" s="108"/>
      <c r="I555" s="184">
        <f t="shared" si="150"/>
        <v>9000</v>
      </c>
      <c r="J555" s="184">
        <f t="shared" si="149"/>
        <v>9000</v>
      </c>
      <c r="K555" s="184"/>
      <c r="L555" s="184"/>
      <c r="M555" s="184">
        <v>9000</v>
      </c>
      <c r="N555" s="184"/>
      <c r="O555" s="184"/>
      <c r="P555" s="108"/>
      <c r="Q555" s="190"/>
      <c r="R555" s="119"/>
      <c r="S555" s="119"/>
      <c r="T555" s="119"/>
      <c r="U555" s="119"/>
      <c r="V555" s="119"/>
      <c r="W555" s="119"/>
    </row>
    <row r="556" spans="1:23" s="148" customFormat="1" ht="30" customHeight="1">
      <c r="A556" s="110">
        <f>+A555+1</f>
        <v>2</v>
      </c>
      <c r="B556" s="109" t="s">
        <v>1679</v>
      </c>
      <c r="C556" s="107" t="s">
        <v>1077</v>
      </c>
      <c r="D556" s="107" t="s">
        <v>1604</v>
      </c>
      <c r="E556" s="108">
        <v>2026</v>
      </c>
      <c r="F556" s="108">
        <v>2027</v>
      </c>
      <c r="G556" s="109" t="s">
        <v>1680</v>
      </c>
      <c r="H556" s="108"/>
      <c r="I556" s="184">
        <f t="shared" si="150"/>
        <v>6500</v>
      </c>
      <c r="J556" s="184">
        <f t="shared" si="149"/>
        <v>6500</v>
      </c>
      <c r="K556" s="184"/>
      <c r="L556" s="184"/>
      <c r="M556" s="184">
        <v>6500</v>
      </c>
      <c r="N556" s="184"/>
      <c r="O556" s="184"/>
      <c r="P556" s="108"/>
      <c r="Q556" s="190"/>
      <c r="R556" s="119"/>
      <c r="S556" s="119"/>
      <c r="T556" s="119"/>
      <c r="U556" s="119"/>
      <c r="V556" s="119"/>
      <c r="W556" s="119"/>
    </row>
    <row r="557" spans="1:23" s="148" customFormat="1" ht="30" customHeight="1">
      <c r="A557" s="110">
        <f t="shared" ref="A557:A562" si="154">+A556+1</f>
        <v>3</v>
      </c>
      <c r="B557" s="109" t="s">
        <v>1681</v>
      </c>
      <c r="C557" s="107" t="s">
        <v>1077</v>
      </c>
      <c r="D557" s="107" t="s">
        <v>1682</v>
      </c>
      <c r="E557" s="108">
        <v>2026</v>
      </c>
      <c r="F557" s="108">
        <v>2028</v>
      </c>
      <c r="G557" s="109" t="s">
        <v>1683</v>
      </c>
      <c r="H557" s="108"/>
      <c r="I557" s="184">
        <f t="shared" si="150"/>
        <v>7000</v>
      </c>
      <c r="J557" s="184">
        <f t="shared" si="149"/>
        <v>7000</v>
      </c>
      <c r="K557" s="184"/>
      <c r="L557" s="184"/>
      <c r="M557" s="184">
        <v>7000</v>
      </c>
      <c r="N557" s="184"/>
      <c r="O557" s="184"/>
      <c r="P557" s="108"/>
      <c r="Q557" s="190"/>
      <c r="R557" s="119"/>
      <c r="S557" s="119"/>
      <c r="T557" s="119"/>
      <c r="U557" s="119"/>
      <c r="V557" s="119"/>
      <c r="W557" s="119"/>
    </row>
    <row r="558" spans="1:23" s="148" customFormat="1" ht="30" customHeight="1">
      <c r="A558" s="110">
        <f t="shared" si="154"/>
        <v>4</v>
      </c>
      <c r="B558" s="109" t="s">
        <v>1684</v>
      </c>
      <c r="C558" s="107" t="s">
        <v>1077</v>
      </c>
      <c r="D558" s="107" t="s">
        <v>469</v>
      </c>
      <c r="E558" s="108">
        <v>2027</v>
      </c>
      <c r="F558" s="108">
        <v>2029</v>
      </c>
      <c r="G558" s="109" t="s">
        <v>1685</v>
      </c>
      <c r="H558" s="108"/>
      <c r="I558" s="184">
        <f t="shared" si="150"/>
        <v>20000</v>
      </c>
      <c r="J558" s="184">
        <f t="shared" si="149"/>
        <v>20000</v>
      </c>
      <c r="K558" s="184"/>
      <c r="L558" s="184"/>
      <c r="M558" s="184">
        <v>20000</v>
      </c>
      <c r="N558" s="184"/>
      <c r="O558" s="184"/>
      <c r="P558" s="108"/>
      <c r="Q558" s="190"/>
      <c r="R558" s="119"/>
      <c r="S558" s="119"/>
      <c r="T558" s="119"/>
      <c r="U558" s="119"/>
      <c r="V558" s="119"/>
      <c r="W558" s="119"/>
    </row>
    <row r="559" spans="1:23" s="148" customFormat="1" ht="30" customHeight="1">
      <c r="A559" s="110">
        <f t="shared" si="154"/>
        <v>5</v>
      </c>
      <c r="B559" s="109" t="s">
        <v>1686</v>
      </c>
      <c r="C559" s="107" t="s">
        <v>1077</v>
      </c>
      <c r="D559" s="107" t="s">
        <v>470</v>
      </c>
      <c r="E559" s="108">
        <v>2027</v>
      </c>
      <c r="F559" s="108">
        <v>2029</v>
      </c>
      <c r="G559" s="109" t="s">
        <v>1687</v>
      </c>
      <c r="H559" s="108"/>
      <c r="I559" s="184">
        <f t="shared" si="150"/>
        <v>14000</v>
      </c>
      <c r="J559" s="184">
        <f t="shared" si="149"/>
        <v>14000</v>
      </c>
      <c r="K559" s="184"/>
      <c r="L559" s="184"/>
      <c r="M559" s="184">
        <v>14000</v>
      </c>
      <c r="N559" s="184"/>
      <c r="O559" s="184"/>
      <c r="P559" s="108"/>
      <c r="Q559" s="190"/>
      <c r="R559" s="119"/>
      <c r="S559" s="119"/>
      <c r="T559" s="119"/>
      <c r="U559" s="119"/>
      <c r="V559" s="119"/>
      <c r="W559" s="119"/>
    </row>
    <row r="560" spans="1:23" s="148" customFormat="1" ht="30" customHeight="1">
      <c r="A560" s="110">
        <f t="shared" si="154"/>
        <v>6</v>
      </c>
      <c r="B560" s="109" t="s">
        <v>1688</v>
      </c>
      <c r="C560" s="107" t="s">
        <v>1077</v>
      </c>
      <c r="D560" s="107" t="s">
        <v>1689</v>
      </c>
      <c r="E560" s="108">
        <v>2027</v>
      </c>
      <c r="F560" s="108">
        <v>2029</v>
      </c>
      <c r="G560" s="109" t="s">
        <v>1690</v>
      </c>
      <c r="H560" s="108"/>
      <c r="I560" s="184">
        <f t="shared" si="150"/>
        <v>8000</v>
      </c>
      <c r="J560" s="184">
        <f t="shared" si="149"/>
        <v>8000</v>
      </c>
      <c r="K560" s="184"/>
      <c r="L560" s="184"/>
      <c r="M560" s="184">
        <v>8000</v>
      </c>
      <c r="N560" s="184"/>
      <c r="O560" s="184"/>
      <c r="P560" s="108"/>
      <c r="Q560" s="190"/>
      <c r="R560" s="119"/>
      <c r="S560" s="119"/>
      <c r="T560" s="119"/>
      <c r="U560" s="119"/>
      <c r="V560" s="119"/>
      <c r="W560" s="119"/>
    </row>
    <row r="561" spans="1:23" s="148" customFormat="1" ht="30" customHeight="1">
      <c r="A561" s="110">
        <f t="shared" si="154"/>
        <v>7</v>
      </c>
      <c r="B561" s="109" t="s">
        <v>1691</v>
      </c>
      <c r="C561" s="107" t="s">
        <v>1077</v>
      </c>
      <c r="D561" s="107" t="s">
        <v>1692</v>
      </c>
      <c r="E561" s="108">
        <v>2028</v>
      </c>
      <c r="F561" s="108">
        <v>2029</v>
      </c>
      <c r="G561" s="109" t="s">
        <v>1693</v>
      </c>
      <c r="H561" s="108"/>
      <c r="I561" s="184">
        <f t="shared" si="150"/>
        <v>6000</v>
      </c>
      <c r="J561" s="184">
        <f t="shared" si="149"/>
        <v>6000</v>
      </c>
      <c r="K561" s="184"/>
      <c r="L561" s="184"/>
      <c r="M561" s="184">
        <v>6000</v>
      </c>
      <c r="N561" s="184"/>
      <c r="O561" s="184"/>
      <c r="P561" s="108"/>
      <c r="Q561" s="190"/>
      <c r="R561" s="119"/>
      <c r="S561" s="119"/>
      <c r="T561" s="119"/>
      <c r="U561" s="119"/>
      <c r="V561" s="119"/>
      <c r="W561" s="119"/>
    </row>
    <row r="562" spans="1:23" s="148" customFormat="1" ht="30" customHeight="1">
      <c r="A562" s="110">
        <f t="shared" si="154"/>
        <v>8</v>
      </c>
      <c r="B562" s="109" t="s">
        <v>1694</v>
      </c>
      <c r="C562" s="107" t="s">
        <v>1077</v>
      </c>
      <c r="D562" s="107" t="s">
        <v>1631</v>
      </c>
      <c r="E562" s="108">
        <v>2029</v>
      </c>
      <c r="F562" s="108">
        <v>2030</v>
      </c>
      <c r="G562" s="109" t="s">
        <v>1695</v>
      </c>
      <c r="H562" s="108"/>
      <c r="I562" s="184">
        <f t="shared" si="150"/>
        <v>7000</v>
      </c>
      <c r="J562" s="184">
        <f t="shared" si="149"/>
        <v>7000</v>
      </c>
      <c r="K562" s="184"/>
      <c r="L562" s="184"/>
      <c r="M562" s="184">
        <v>7000</v>
      </c>
      <c r="N562" s="184"/>
      <c r="O562" s="184"/>
      <c r="P562" s="108"/>
      <c r="Q562" s="190"/>
      <c r="R562" s="119"/>
      <c r="S562" s="119"/>
      <c r="T562" s="119"/>
      <c r="U562" s="119"/>
      <c r="V562" s="119"/>
      <c r="W562" s="119"/>
    </row>
    <row r="563" spans="1:23" s="148" customFormat="1" ht="35.1" customHeight="1">
      <c r="A563" s="142" t="s">
        <v>96</v>
      </c>
      <c r="B563" s="131" t="s">
        <v>113</v>
      </c>
      <c r="C563" s="143"/>
      <c r="D563" s="144"/>
      <c r="E563" s="144"/>
      <c r="F563" s="144"/>
      <c r="G563" s="144"/>
      <c r="H563" s="144"/>
      <c r="I563" s="266">
        <f>+I564+I583+I596+I601+I617+I622</f>
        <v>485100</v>
      </c>
      <c r="J563" s="266">
        <f t="shared" ref="J563:O563" si="155">+J564+J583+J596+J601+J617+J622</f>
        <v>484807</v>
      </c>
      <c r="K563" s="266">
        <f t="shared" si="155"/>
        <v>293</v>
      </c>
      <c r="L563" s="266">
        <f t="shared" si="155"/>
        <v>293</v>
      </c>
      <c r="M563" s="266">
        <f t="shared" si="155"/>
        <v>484807</v>
      </c>
      <c r="N563" s="266">
        <f t="shared" si="155"/>
        <v>0</v>
      </c>
      <c r="O563" s="266">
        <f t="shared" si="155"/>
        <v>0</v>
      </c>
      <c r="P563" s="170">
        <v>477345</v>
      </c>
      <c r="Q563" s="147"/>
    </row>
    <row r="564" spans="1:23" s="161" customFormat="1" ht="30" customHeight="1">
      <c r="A564" s="111" t="s">
        <v>240</v>
      </c>
      <c r="B564" s="104" t="s">
        <v>1696</v>
      </c>
      <c r="C564" s="209"/>
      <c r="D564" s="210"/>
      <c r="E564" s="210"/>
      <c r="F564" s="210"/>
      <c r="G564" s="211"/>
      <c r="H564" s="210"/>
      <c r="I564" s="266">
        <f>+I566</f>
        <v>191950</v>
      </c>
      <c r="J564" s="266">
        <f t="shared" ref="J564:M564" si="156">+J566</f>
        <v>191657</v>
      </c>
      <c r="K564" s="266">
        <f t="shared" si="156"/>
        <v>293</v>
      </c>
      <c r="L564" s="266">
        <f t="shared" si="156"/>
        <v>293</v>
      </c>
      <c r="M564" s="266">
        <f t="shared" si="156"/>
        <v>191657</v>
      </c>
      <c r="N564" s="275"/>
      <c r="O564" s="275"/>
      <c r="P564" s="210"/>
      <c r="Q564" s="123"/>
      <c r="R564" s="124"/>
      <c r="S564" s="124"/>
      <c r="T564" s="124"/>
      <c r="U564" s="124"/>
      <c r="V564" s="124"/>
      <c r="W564" s="124"/>
    </row>
    <row r="565" spans="1:23" s="161" customFormat="1" ht="30" customHeight="1">
      <c r="A565" s="110">
        <v>2</v>
      </c>
      <c r="B565" s="104" t="s">
        <v>78</v>
      </c>
      <c r="C565" s="209"/>
      <c r="D565" s="210"/>
      <c r="E565" s="210"/>
      <c r="F565" s="210"/>
      <c r="G565" s="211"/>
      <c r="H565" s="210"/>
      <c r="I565" s="266"/>
      <c r="J565" s="266"/>
      <c r="K565" s="266"/>
      <c r="L565" s="266"/>
      <c r="M565" s="266"/>
      <c r="N565" s="275"/>
      <c r="O565" s="275"/>
      <c r="P565" s="210"/>
      <c r="Q565" s="123"/>
      <c r="R565" s="124"/>
      <c r="S565" s="124"/>
      <c r="T565" s="124"/>
      <c r="U565" s="124"/>
      <c r="V565" s="124"/>
      <c r="W565" s="124"/>
    </row>
    <row r="566" spans="1:23" s="161" customFormat="1" ht="30" customHeight="1">
      <c r="A566" s="111" t="s">
        <v>60</v>
      </c>
      <c r="B566" s="104" t="s">
        <v>79</v>
      </c>
      <c r="C566" s="107"/>
      <c r="D566" s="108"/>
      <c r="E566" s="108"/>
      <c r="F566" s="108"/>
      <c r="G566" s="109"/>
      <c r="H566" s="108"/>
      <c r="I566" s="266">
        <f>SUM(I568:I582)</f>
        <v>191950</v>
      </c>
      <c r="J566" s="266">
        <f>SUM(J568:J582)</f>
        <v>191657</v>
      </c>
      <c r="K566" s="266">
        <f>SUM(K568:K582)</f>
        <v>293</v>
      </c>
      <c r="L566" s="266">
        <f>SUM(L568:L582)</f>
        <v>293</v>
      </c>
      <c r="M566" s="266">
        <f>SUM(M568:M582)</f>
        <v>191657</v>
      </c>
      <c r="N566" s="184"/>
      <c r="O566" s="184"/>
      <c r="P566" s="108"/>
      <c r="Q566" s="123"/>
      <c r="R566" s="124"/>
      <c r="S566" s="124"/>
      <c r="T566" s="124"/>
      <c r="U566" s="124"/>
      <c r="V566" s="124"/>
      <c r="W566" s="124"/>
    </row>
    <row r="567" spans="1:23" s="161" customFormat="1" ht="30" customHeight="1">
      <c r="A567" s="111" t="s">
        <v>1697</v>
      </c>
      <c r="B567" s="104" t="s">
        <v>1617</v>
      </c>
      <c r="C567" s="107"/>
      <c r="D567" s="108"/>
      <c r="E567" s="108"/>
      <c r="F567" s="108"/>
      <c r="G567" s="109"/>
      <c r="H567" s="108"/>
      <c r="I567" s="266"/>
      <c r="J567" s="266"/>
      <c r="K567" s="266"/>
      <c r="L567" s="266"/>
      <c r="M567" s="266"/>
      <c r="N567" s="184"/>
      <c r="O567" s="184"/>
      <c r="P567" s="108"/>
      <c r="Q567" s="123"/>
      <c r="R567" s="124"/>
      <c r="S567" s="124"/>
      <c r="T567" s="124"/>
      <c r="U567" s="124"/>
      <c r="V567" s="124"/>
      <c r="W567" s="124"/>
    </row>
    <row r="568" spans="1:23" s="161" customFormat="1" ht="30" customHeight="1">
      <c r="A568" s="110">
        <v>1</v>
      </c>
      <c r="B568" s="109" t="s">
        <v>1698</v>
      </c>
      <c r="C568" s="107" t="s">
        <v>1077</v>
      </c>
      <c r="D568" s="107" t="s">
        <v>1699</v>
      </c>
      <c r="E568" s="108">
        <v>2026</v>
      </c>
      <c r="F568" s="108">
        <v>2030</v>
      </c>
      <c r="G568" s="109" t="s">
        <v>1700</v>
      </c>
      <c r="H568" s="108"/>
      <c r="I568" s="184">
        <v>13000</v>
      </c>
      <c r="J568" s="184">
        <v>12707</v>
      </c>
      <c r="K568" s="184">
        <v>293</v>
      </c>
      <c r="L568" s="184">
        <v>293</v>
      </c>
      <c r="M568" s="184">
        <v>12707</v>
      </c>
      <c r="N568" s="184"/>
      <c r="O568" s="184"/>
      <c r="P568" s="107" t="s">
        <v>1701</v>
      </c>
      <c r="Q568" s="123"/>
      <c r="R568" s="124"/>
      <c r="S568" s="124"/>
      <c r="T568" s="124"/>
      <c r="U568" s="124"/>
      <c r="V568" s="124"/>
      <c r="W568" s="124"/>
    </row>
    <row r="569" spans="1:23" s="161" customFormat="1" ht="30" customHeight="1">
      <c r="A569" s="110">
        <v>2</v>
      </c>
      <c r="B569" s="109" t="s">
        <v>1702</v>
      </c>
      <c r="C569" s="107" t="s">
        <v>1077</v>
      </c>
      <c r="D569" s="107" t="s">
        <v>1703</v>
      </c>
      <c r="E569" s="108">
        <v>2026</v>
      </c>
      <c r="F569" s="108">
        <v>2030</v>
      </c>
      <c r="G569" s="109" t="s">
        <v>1704</v>
      </c>
      <c r="H569" s="108"/>
      <c r="I569" s="173">
        <v>13000</v>
      </c>
      <c r="J569" s="173">
        <v>13000</v>
      </c>
      <c r="K569" s="184"/>
      <c r="L569" s="184"/>
      <c r="M569" s="173">
        <v>13000</v>
      </c>
      <c r="N569" s="184"/>
      <c r="O569" s="184"/>
      <c r="P569" s="108"/>
      <c r="Q569" s="123"/>
      <c r="R569" s="124"/>
      <c r="S569" s="124"/>
      <c r="T569" s="124"/>
      <c r="U569" s="124"/>
      <c r="V569" s="124"/>
      <c r="W569" s="124"/>
    </row>
    <row r="570" spans="1:23" s="161" customFormat="1" ht="30" customHeight="1">
      <c r="A570" s="110">
        <v>3</v>
      </c>
      <c r="B570" s="109" t="s">
        <v>1705</v>
      </c>
      <c r="C570" s="107" t="s">
        <v>1077</v>
      </c>
      <c r="D570" s="107" t="s">
        <v>1706</v>
      </c>
      <c r="E570" s="108">
        <v>2026</v>
      </c>
      <c r="F570" s="108">
        <v>2030</v>
      </c>
      <c r="G570" s="109" t="s">
        <v>1707</v>
      </c>
      <c r="H570" s="108"/>
      <c r="I570" s="173">
        <v>14950</v>
      </c>
      <c r="J570" s="173">
        <v>14950</v>
      </c>
      <c r="K570" s="184"/>
      <c r="L570" s="184"/>
      <c r="M570" s="173">
        <v>14950</v>
      </c>
      <c r="N570" s="184"/>
      <c r="O570" s="184"/>
      <c r="P570" s="108"/>
      <c r="Q570" s="123"/>
      <c r="R570" s="124"/>
      <c r="S570" s="124"/>
      <c r="T570" s="124"/>
      <c r="U570" s="124"/>
      <c r="V570" s="124"/>
      <c r="W570" s="124"/>
    </row>
    <row r="571" spans="1:23" s="161" customFormat="1" ht="30" customHeight="1">
      <c r="A571" s="110">
        <v>4</v>
      </c>
      <c r="B571" s="109" t="s">
        <v>1708</v>
      </c>
      <c r="C571" s="107" t="s">
        <v>1077</v>
      </c>
      <c r="D571" s="107" t="s">
        <v>1709</v>
      </c>
      <c r="E571" s="108">
        <v>2026</v>
      </c>
      <c r="F571" s="108">
        <v>2030</v>
      </c>
      <c r="G571" s="109" t="s">
        <v>1710</v>
      </c>
      <c r="H571" s="108"/>
      <c r="I571" s="173">
        <v>14500</v>
      </c>
      <c r="J571" s="173">
        <v>14500</v>
      </c>
      <c r="K571" s="184"/>
      <c r="L571" s="184"/>
      <c r="M571" s="173">
        <v>14500</v>
      </c>
      <c r="N571" s="184"/>
      <c r="O571" s="184"/>
      <c r="P571" s="108"/>
      <c r="Q571" s="123"/>
      <c r="R571" s="124"/>
      <c r="S571" s="124"/>
      <c r="T571" s="124"/>
      <c r="U571" s="124"/>
      <c r="V571" s="124"/>
      <c r="W571" s="124"/>
    </row>
    <row r="572" spans="1:23" s="161" customFormat="1" ht="30" customHeight="1">
      <c r="A572" s="110">
        <v>5</v>
      </c>
      <c r="B572" s="109" t="s">
        <v>1711</v>
      </c>
      <c r="C572" s="107" t="s">
        <v>1077</v>
      </c>
      <c r="D572" s="107" t="s">
        <v>1706</v>
      </c>
      <c r="E572" s="108">
        <v>2026</v>
      </c>
      <c r="F572" s="108">
        <v>2030</v>
      </c>
      <c r="G572" s="109" t="s">
        <v>1712</v>
      </c>
      <c r="H572" s="108"/>
      <c r="I572" s="173">
        <v>14950</v>
      </c>
      <c r="J572" s="173">
        <v>14950</v>
      </c>
      <c r="K572" s="184"/>
      <c r="L572" s="184"/>
      <c r="M572" s="173">
        <v>14950</v>
      </c>
      <c r="N572" s="184"/>
      <c r="O572" s="184"/>
      <c r="P572" s="108"/>
      <c r="Q572" s="123"/>
      <c r="R572" s="124"/>
      <c r="S572" s="124"/>
      <c r="T572" s="124"/>
      <c r="U572" s="124"/>
      <c r="V572" s="124"/>
      <c r="W572" s="124"/>
    </row>
    <row r="573" spans="1:23" s="161" customFormat="1" ht="30" customHeight="1">
      <c r="A573" s="110">
        <v>6</v>
      </c>
      <c r="B573" s="109" t="s">
        <v>1713</v>
      </c>
      <c r="C573" s="107" t="s">
        <v>1077</v>
      </c>
      <c r="D573" s="107" t="s">
        <v>1699</v>
      </c>
      <c r="E573" s="108">
        <v>2026</v>
      </c>
      <c r="F573" s="108">
        <v>2030</v>
      </c>
      <c r="G573" s="109" t="s">
        <v>1714</v>
      </c>
      <c r="H573" s="108"/>
      <c r="I573" s="173">
        <v>14950</v>
      </c>
      <c r="J573" s="173">
        <v>14950</v>
      </c>
      <c r="K573" s="184"/>
      <c r="L573" s="184"/>
      <c r="M573" s="173">
        <v>14950</v>
      </c>
      <c r="N573" s="184"/>
      <c r="O573" s="184"/>
      <c r="P573" s="108"/>
      <c r="Q573" s="123"/>
      <c r="R573" s="124"/>
      <c r="S573" s="124"/>
      <c r="T573" s="124"/>
      <c r="U573" s="124"/>
      <c r="V573" s="124"/>
      <c r="W573" s="124"/>
    </row>
    <row r="574" spans="1:23" s="161" customFormat="1" ht="30" customHeight="1">
      <c r="A574" s="110">
        <v>7</v>
      </c>
      <c r="B574" s="109" t="s">
        <v>1715</v>
      </c>
      <c r="C574" s="107" t="s">
        <v>1077</v>
      </c>
      <c r="D574" s="107" t="s">
        <v>1716</v>
      </c>
      <c r="E574" s="108">
        <v>2026</v>
      </c>
      <c r="F574" s="108">
        <v>2030</v>
      </c>
      <c r="G574" s="109" t="s">
        <v>1712</v>
      </c>
      <c r="H574" s="108"/>
      <c r="I574" s="173">
        <v>14900</v>
      </c>
      <c r="J574" s="173">
        <v>14900</v>
      </c>
      <c r="K574" s="184"/>
      <c r="L574" s="184"/>
      <c r="M574" s="173">
        <v>14900</v>
      </c>
      <c r="N574" s="184"/>
      <c r="O574" s="184"/>
      <c r="P574" s="108"/>
      <c r="Q574" s="123"/>
      <c r="R574" s="124"/>
      <c r="S574" s="124"/>
      <c r="T574" s="124"/>
      <c r="U574" s="124"/>
      <c r="V574" s="124"/>
      <c r="W574" s="124"/>
    </row>
    <row r="575" spans="1:23" s="161" customFormat="1" ht="30" customHeight="1">
      <c r="A575" s="110">
        <v>8</v>
      </c>
      <c r="B575" s="109" t="s">
        <v>1717</v>
      </c>
      <c r="C575" s="107" t="s">
        <v>1077</v>
      </c>
      <c r="D575" s="107" t="s">
        <v>1718</v>
      </c>
      <c r="E575" s="108">
        <v>2026</v>
      </c>
      <c r="F575" s="108">
        <v>2030</v>
      </c>
      <c r="G575" s="109" t="s">
        <v>1712</v>
      </c>
      <c r="H575" s="108"/>
      <c r="I575" s="173">
        <v>14950</v>
      </c>
      <c r="J575" s="173">
        <v>14950</v>
      </c>
      <c r="K575" s="184"/>
      <c r="L575" s="184"/>
      <c r="M575" s="173">
        <v>14950</v>
      </c>
      <c r="N575" s="184"/>
      <c r="O575" s="184"/>
      <c r="P575" s="108"/>
      <c r="Q575" s="123"/>
      <c r="R575" s="124"/>
      <c r="S575" s="124"/>
      <c r="T575" s="124"/>
      <c r="U575" s="124"/>
      <c r="V575" s="124"/>
      <c r="W575" s="124"/>
    </row>
    <row r="576" spans="1:23" s="161" customFormat="1" ht="30" customHeight="1">
      <c r="A576" s="110">
        <v>9</v>
      </c>
      <c r="B576" s="109" t="s">
        <v>1719</v>
      </c>
      <c r="C576" s="107" t="s">
        <v>1077</v>
      </c>
      <c r="D576" s="107" t="s">
        <v>1720</v>
      </c>
      <c r="E576" s="108">
        <v>2026</v>
      </c>
      <c r="F576" s="108">
        <v>2030</v>
      </c>
      <c r="G576" s="109" t="s">
        <v>1721</v>
      </c>
      <c r="H576" s="108"/>
      <c r="I576" s="173">
        <v>10500</v>
      </c>
      <c r="J576" s="173">
        <v>10500</v>
      </c>
      <c r="K576" s="184"/>
      <c r="L576" s="184"/>
      <c r="M576" s="173">
        <v>10500</v>
      </c>
      <c r="N576" s="184"/>
      <c r="O576" s="184"/>
      <c r="P576" s="108"/>
      <c r="Q576" s="123"/>
      <c r="R576" s="124"/>
      <c r="S576" s="124"/>
      <c r="T576" s="124"/>
      <c r="U576" s="124"/>
      <c r="V576" s="124"/>
      <c r="W576" s="124"/>
    </row>
    <row r="577" spans="1:23" s="161" customFormat="1" ht="30" customHeight="1">
      <c r="A577" s="110">
        <v>10</v>
      </c>
      <c r="B577" s="109" t="s">
        <v>1722</v>
      </c>
      <c r="C577" s="107" t="s">
        <v>1077</v>
      </c>
      <c r="D577" s="107" t="s">
        <v>1723</v>
      </c>
      <c r="E577" s="108">
        <v>2026</v>
      </c>
      <c r="F577" s="108">
        <v>2030</v>
      </c>
      <c r="G577" s="109" t="s">
        <v>1724</v>
      </c>
      <c r="H577" s="108"/>
      <c r="I577" s="173">
        <v>11000</v>
      </c>
      <c r="J577" s="173">
        <v>11000</v>
      </c>
      <c r="K577" s="184"/>
      <c r="L577" s="184"/>
      <c r="M577" s="173">
        <v>11000</v>
      </c>
      <c r="N577" s="184"/>
      <c r="O577" s="184"/>
      <c r="P577" s="108"/>
      <c r="Q577" s="123"/>
      <c r="R577" s="124"/>
      <c r="S577" s="124"/>
      <c r="T577" s="124"/>
      <c r="U577" s="124"/>
      <c r="V577" s="124"/>
      <c r="W577" s="124"/>
    </row>
    <row r="578" spans="1:23" s="161" customFormat="1" ht="30" customHeight="1">
      <c r="A578" s="110">
        <v>11</v>
      </c>
      <c r="B578" s="109" t="s">
        <v>1725</v>
      </c>
      <c r="C578" s="107" t="s">
        <v>1077</v>
      </c>
      <c r="D578" s="107" t="s">
        <v>1726</v>
      </c>
      <c r="E578" s="108">
        <v>2026</v>
      </c>
      <c r="F578" s="108">
        <v>2030</v>
      </c>
      <c r="G578" s="109" t="s">
        <v>1727</v>
      </c>
      <c r="H578" s="108"/>
      <c r="I578" s="173">
        <v>13800</v>
      </c>
      <c r="J578" s="173">
        <v>13800</v>
      </c>
      <c r="K578" s="184"/>
      <c r="L578" s="184"/>
      <c r="M578" s="173">
        <v>13800</v>
      </c>
      <c r="N578" s="184"/>
      <c r="O578" s="184"/>
      <c r="P578" s="108"/>
      <c r="Q578" s="123"/>
      <c r="R578" s="124"/>
      <c r="S578" s="124"/>
      <c r="T578" s="124"/>
      <c r="U578" s="124"/>
      <c r="V578" s="124"/>
      <c r="W578" s="124"/>
    </row>
    <row r="579" spans="1:23" s="161" customFormat="1" ht="30" customHeight="1">
      <c r="A579" s="110">
        <v>12</v>
      </c>
      <c r="B579" s="109" t="s">
        <v>1728</v>
      </c>
      <c r="C579" s="107" t="s">
        <v>1077</v>
      </c>
      <c r="D579" s="107" t="s">
        <v>1729</v>
      </c>
      <c r="E579" s="108">
        <v>2026</v>
      </c>
      <c r="F579" s="108">
        <v>2030</v>
      </c>
      <c r="G579" s="109" t="s">
        <v>1730</v>
      </c>
      <c r="H579" s="108"/>
      <c r="I579" s="173">
        <v>14950</v>
      </c>
      <c r="J579" s="173">
        <v>14950</v>
      </c>
      <c r="K579" s="184"/>
      <c r="L579" s="184"/>
      <c r="M579" s="173">
        <v>14950</v>
      </c>
      <c r="N579" s="184"/>
      <c r="O579" s="184"/>
      <c r="P579" s="108"/>
      <c r="Q579" s="123"/>
      <c r="R579" s="124"/>
      <c r="S579" s="124"/>
      <c r="T579" s="124"/>
      <c r="U579" s="124"/>
      <c r="V579" s="124"/>
      <c r="W579" s="124"/>
    </row>
    <row r="580" spans="1:23" s="161" customFormat="1" ht="30" customHeight="1">
      <c r="A580" s="110">
        <v>13</v>
      </c>
      <c r="B580" s="109" t="s">
        <v>1731</v>
      </c>
      <c r="C580" s="107" t="s">
        <v>1077</v>
      </c>
      <c r="D580" s="107" t="s">
        <v>1732</v>
      </c>
      <c r="E580" s="108">
        <v>2026</v>
      </c>
      <c r="F580" s="108">
        <v>2030</v>
      </c>
      <c r="G580" s="109" t="s">
        <v>1733</v>
      </c>
      <c r="H580" s="108"/>
      <c r="I580" s="173">
        <v>13000</v>
      </c>
      <c r="J580" s="173">
        <v>13000</v>
      </c>
      <c r="K580" s="184"/>
      <c r="L580" s="184"/>
      <c r="M580" s="173">
        <v>13000</v>
      </c>
      <c r="N580" s="184"/>
      <c r="O580" s="184"/>
      <c r="P580" s="108"/>
      <c r="Q580" s="123"/>
      <c r="R580" s="124"/>
      <c r="S580" s="124"/>
      <c r="T580" s="124"/>
      <c r="U580" s="124"/>
      <c r="V580" s="124"/>
      <c r="W580" s="124"/>
    </row>
    <row r="581" spans="1:23" s="161" customFormat="1" ht="30" customHeight="1">
      <c r="A581" s="110">
        <v>14</v>
      </c>
      <c r="B581" s="109" t="s">
        <v>1734</v>
      </c>
      <c r="C581" s="107" t="s">
        <v>1077</v>
      </c>
      <c r="D581" s="107" t="s">
        <v>1716</v>
      </c>
      <c r="E581" s="108">
        <v>2026</v>
      </c>
      <c r="F581" s="108">
        <v>2030</v>
      </c>
      <c r="G581" s="109" t="s">
        <v>1735</v>
      </c>
      <c r="H581" s="108"/>
      <c r="I581" s="173">
        <v>6500</v>
      </c>
      <c r="J581" s="173">
        <v>6500</v>
      </c>
      <c r="K581" s="184"/>
      <c r="L581" s="184"/>
      <c r="M581" s="173">
        <v>6500</v>
      </c>
      <c r="N581" s="184"/>
      <c r="O581" s="184"/>
      <c r="P581" s="108"/>
      <c r="Q581" s="123"/>
      <c r="R581" s="124"/>
      <c r="S581" s="124"/>
      <c r="T581" s="124"/>
      <c r="U581" s="124"/>
      <c r="V581" s="124"/>
      <c r="W581" s="124"/>
    </row>
    <row r="582" spans="1:23" s="161" customFormat="1" ht="30" customHeight="1">
      <c r="A582" s="110">
        <v>15</v>
      </c>
      <c r="B582" s="109" t="s">
        <v>1736</v>
      </c>
      <c r="C582" s="107" t="s">
        <v>1077</v>
      </c>
      <c r="D582" s="107" t="s">
        <v>1737</v>
      </c>
      <c r="E582" s="108">
        <v>2026</v>
      </c>
      <c r="F582" s="108">
        <v>2030</v>
      </c>
      <c r="G582" s="109" t="s">
        <v>1738</v>
      </c>
      <c r="H582" s="108"/>
      <c r="I582" s="173">
        <v>7000</v>
      </c>
      <c r="J582" s="173">
        <v>7000</v>
      </c>
      <c r="K582" s="184"/>
      <c r="L582" s="184"/>
      <c r="M582" s="173">
        <v>7000</v>
      </c>
      <c r="N582" s="184"/>
      <c r="O582" s="184"/>
      <c r="P582" s="108"/>
      <c r="Q582" s="123"/>
      <c r="R582" s="124"/>
      <c r="S582" s="124"/>
      <c r="T582" s="124"/>
      <c r="U582" s="124"/>
      <c r="V582" s="124"/>
      <c r="W582" s="124"/>
    </row>
    <row r="583" spans="1:23" s="161" customFormat="1" ht="30" customHeight="1">
      <c r="A583" s="111" t="s">
        <v>240</v>
      </c>
      <c r="B583" s="104" t="s">
        <v>1739</v>
      </c>
      <c r="C583" s="107"/>
      <c r="D583" s="108"/>
      <c r="E583" s="108"/>
      <c r="F583" s="108"/>
      <c r="G583" s="109"/>
      <c r="H583" s="108"/>
      <c r="I583" s="266">
        <f>I584</f>
        <v>83300</v>
      </c>
      <c r="J583" s="266">
        <f>J584</f>
        <v>83300</v>
      </c>
      <c r="K583" s="266"/>
      <c r="L583" s="266"/>
      <c r="M583" s="266">
        <f>M584</f>
        <v>83300</v>
      </c>
      <c r="N583" s="184"/>
      <c r="O583" s="184"/>
      <c r="P583" s="108"/>
      <c r="Q583" s="123"/>
      <c r="R583" s="124"/>
      <c r="S583" s="124"/>
      <c r="T583" s="124"/>
      <c r="U583" s="124"/>
      <c r="V583" s="124"/>
      <c r="W583" s="124"/>
    </row>
    <row r="584" spans="1:23" s="161" customFormat="1" ht="30" customHeight="1">
      <c r="A584" s="113">
        <v>2</v>
      </c>
      <c r="B584" s="104" t="s">
        <v>78</v>
      </c>
      <c r="C584" s="107"/>
      <c r="D584" s="108"/>
      <c r="E584" s="108"/>
      <c r="F584" s="108"/>
      <c r="G584" s="109"/>
      <c r="H584" s="108"/>
      <c r="I584" s="266">
        <f>I585</f>
        <v>83300</v>
      </c>
      <c r="J584" s="266">
        <f>J585</f>
        <v>83300</v>
      </c>
      <c r="K584" s="266"/>
      <c r="L584" s="266"/>
      <c r="M584" s="266">
        <f>M585</f>
        <v>83300</v>
      </c>
      <c r="N584" s="184"/>
      <c r="O584" s="184"/>
      <c r="P584" s="108"/>
      <c r="Q584" s="123"/>
      <c r="R584" s="124"/>
      <c r="S584" s="124"/>
      <c r="T584" s="124"/>
      <c r="U584" s="124"/>
      <c r="V584" s="124"/>
      <c r="W584" s="124"/>
    </row>
    <row r="585" spans="1:23" s="161" customFormat="1" ht="30" customHeight="1">
      <c r="A585" s="111" t="s">
        <v>61</v>
      </c>
      <c r="B585" s="104" t="s">
        <v>79</v>
      </c>
      <c r="C585" s="107"/>
      <c r="D585" s="108"/>
      <c r="E585" s="108"/>
      <c r="F585" s="108"/>
      <c r="G585" s="109"/>
      <c r="H585" s="108"/>
      <c r="I585" s="266">
        <f>SUM(I587:I595)</f>
        <v>83300</v>
      </c>
      <c r="J585" s="266">
        <f>SUM(J587:J595)</f>
        <v>83300</v>
      </c>
      <c r="K585" s="266"/>
      <c r="L585" s="266"/>
      <c r="M585" s="266">
        <f>SUM(M587:M595)</f>
        <v>83300</v>
      </c>
      <c r="N585" s="184"/>
      <c r="O585" s="184"/>
      <c r="P585" s="108"/>
      <c r="Q585" s="123"/>
      <c r="R585" s="124"/>
      <c r="S585" s="124"/>
      <c r="T585" s="124"/>
      <c r="U585" s="124"/>
      <c r="V585" s="124"/>
      <c r="W585" s="124"/>
    </row>
    <row r="586" spans="1:23" s="161" customFormat="1" ht="30" customHeight="1">
      <c r="A586" s="111" t="s">
        <v>1740</v>
      </c>
      <c r="B586" s="104" t="s">
        <v>1617</v>
      </c>
      <c r="C586" s="107"/>
      <c r="D586" s="108"/>
      <c r="E586" s="108"/>
      <c r="F586" s="108"/>
      <c r="G586" s="109"/>
      <c r="H586" s="108"/>
      <c r="I586" s="266"/>
      <c r="J586" s="266"/>
      <c r="K586" s="266"/>
      <c r="L586" s="266"/>
      <c r="M586" s="266"/>
      <c r="N586" s="184"/>
      <c r="O586" s="184"/>
      <c r="P586" s="108"/>
      <c r="Q586" s="123"/>
      <c r="R586" s="124"/>
      <c r="S586" s="124"/>
      <c r="T586" s="124"/>
      <c r="U586" s="124"/>
      <c r="V586" s="124"/>
      <c r="W586" s="124"/>
    </row>
    <row r="587" spans="1:23" s="161" customFormat="1" ht="30" customHeight="1">
      <c r="A587" s="110">
        <v>1</v>
      </c>
      <c r="B587" s="109" t="s">
        <v>1741</v>
      </c>
      <c r="C587" s="107" t="s">
        <v>1077</v>
      </c>
      <c r="D587" s="107" t="s">
        <v>1737</v>
      </c>
      <c r="E587" s="108">
        <v>2026</v>
      </c>
      <c r="F587" s="108">
        <v>2030</v>
      </c>
      <c r="G587" s="109" t="s">
        <v>1742</v>
      </c>
      <c r="H587" s="108"/>
      <c r="I587" s="184">
        <v>14950</v>
      </c>
      <c r="J587" s="184">
        <v>14950</v>
      </c>
      <c r="K587" s="184"/>
      <c r="L587" s="184"/>
      <c r="M587" s="184">
        <v>14950</v>
      </c>
      <c r="N587" s="184"/>
      <c r="O587" s="184"/>
      <c r="P587" s="108"/>
      <c r="Q587" s="123"/>
      <c r="R587" s="124"/>
      <c r="S587" s="124"/>
      <c r="T587" s="124"/>
      <c r="U587" s="124"/>
      <c r="V587" s="124"/>
      <c r="W587" s="124"/>
    </row>
    <row r="588" spans="1:23" s="161" customFormat="1" ht="30" customHeight="1">
      <c r="A588" s="110">
        <v>2</v>
      </c>
      <c r="B588" s="109" t="s">
        <v>1743</v>
      </c>
      <c r="C588" s="107" t="s">
        <v>1077</v>
      </c>
      <c r="D588" s="107" t="s">
        <v>1744</v>
      </c>
      <c r="E588" s="108">
        <v>2026</v>
      </c>
      <c r="F588" s="108">
        <v>2030</v>
      </c>
      <c r="G588" s="109" t="s">
        <v>1745</v>
      </c>
      <c r="H588" s="108"/>
      <c r="I588" s="184">
        <v>14900</v>
      </c>
      <c r="J588" s="184">
        <v>14900</v>
      </c>
      <c r="K588" s="184"/>
      <c r="L588" s="184"/>
      <c r="M588" s="184">
        <v>14900</v>
      </c>
      <c r="N588" s="184"/>
      <c r="O588" s="184"/>
      <c r="P588" s="108"/>
      <c r="Q588" s="123"/>
      <c r="R588" s="124"/>
      <c r="S588" s="124"/>
      <c r="T588" s="124"/>
      <c r="U588" s="124"/>
      <c r="V588" s="124"/>
      <c r="W588" s="124"/>
    </row>
    <row r="589" spans="1:23" s="161" customFormat="1" ht="30" customHeight="1">
      <c r="A589" s="110">
        <v>3</v>
      </c>
      <c r="B589" s="109" t="s">
        <v>1746</v>
      </c>
      <c r="C589" s="107" t="s">
        <v>1077</v>
      </c>
      <c r="D589" s="107" t="s">
        <v>1747</v>
      </c>
      <c r="E589" s="108">
        <v>2026</v>
      </c>
      <c r="F589" s="108">
        <v>2030</v>
      </c>
      <c r="G589" s="109" t="s">
        <v>1748</v>
      </c>
      <c r="H589" s="108"/>
      <c r="I589" s="184">
        <v>14950</v>
      </c>
      <c r="J589" s="184">
        <v>14950</v>
      </c>
      <c r="K589" s="184"/>
      <c r="L589" s="184"/>
      <c r="M589" s="184">
        <v>14950</v>
      </c>
      <c r="N589" s="184"/>
      <c r="O589" s="184"/>
      <c r="P589" s="108"/>
      <c r="Q589" s="123"/>
      <c r="R589" s="124"/>
      <c r="S589" s="124"/>
      <c r="T589" s="124"/>
      <c r="U589" s="124"/>
      <c r="V589" s="124"/>
      <c r="W589" s="124"/>
    </row>
    <row r="590" spans="1:23" s="161" customFormat="1" ht="30" customHeight="1">
      <c r="A590" s="110">
        <v>4</v>
      </c>
      <c r="B590" s="109" t="s">
        <v>1749</v>
      </c>
      <c r="C590" s="107" t="s">
        <v>1077</v>
      </c>
      <c r="D590" s="107" t="s">
        <v>1737</v>
      </c>
      <c r="E590" s="108">
        <v>2026</v>
      </c>
      <c r="F590" s="108">
        <v>2030</v>
      </c>
      <c r="G590" s="109" t="s">
        <v>1750</v>
      </c>
      <c r="H590" s="108"/>
      <c r="I590" s="184">
        <v>8500</v>
      </c>
      <c r="J590" s="184">
        <v>8500</v>
      </c>
      <c r="K590" s="184"/>
      <c r="L590" s="184"/>
      <c r="M590" s="184">
        <v>8500</v>
      </c>
      <c r="N590" s="184"/>
      <c r="O590" s="184"/>
      <c r="P590" s="108"/>
      <c r="Q590" s="123"/>
      <c r="R590" s="124"/>
      <c r="S590" s="124"/>
      <c r="T590" s="124"/>
      <c r="U590" s="124"/>
      <c r="V590" s="124"/>
      <c r="W590" s="124"/>
    </row>
    <row r="591" spans="1:23" s="161" customFormat="1" ht="30" customHeight="1">
      <c r="A591" s="110">
        <v>5</v>
      </c>
      <c r="B591" s="109" t="s">
        <v>1751</v>
      </c>
      <c r="C591" s="107" t="s">
        <v>1077</v>
      </c>
      <c r="D591" s="107" t="s">
        <v>1747</v>
      </c>
      <c r="E591" s="108">
        <v>2026</v>
      </c>
      <c r="F591" s="108">
        <v>2030</v>
      </c>
      <c r="G591" s="109" t="s">
        <v>1752</v>
      </c>
      <c r="H591" s="108"/>
      <c r="I591" s="184">
        <v>4500</v>
      </c>
      <c r="J591" s="184">
        <v>4500</v>
      </c>
      <c r="K591" s="184"/>
      <c r="L591" s="184"/>
      <c r="M591" s="184">
        <v>4500</v>
      </c>
      <c r="N591" s="184"/>
      <c r="O591" s="184"/>
      <c r="P591" s="108"/>
      <c r="Q591" s="123"/>
      <c r="R591" s="124"/>
      <c r="S591" s="124"/>
      <c r="T591" s="124"/>
      <c r="U591" s="124"/>
      <c r="V591" s="124"/>
      <c r="W591" s="124"/>
    </row>
    <row r="592" spans="1:23" s="161" customFormat="1" ht="30" customHeight="1">
      <c r="A592" s="111" t="s">
        <v>1753</v>
      </c>
      <c r="B592" s="104" t="s">
        <v>1754</v>
      </c>
      <c r="C592" s="107"/>
      <c r="D592" s="107"/>
      <c r="E592" s="108"/>
      <c r="F592" s="108"/>
      <c r="G592" s="109"/>
      <c r="H592" s="108"/>
      <c r="I592" s="184"/>
      <c r="J592" s="184"/>
      <c r="K592" s="184"/>
      <c r="L592" s="184"/>
      <c r="M592" s="184"/>
      <c r="N592" s="184"/>
      <c r="O592" s="184"/>
      <c r="P592" s="108"/>
      <c r="Q592" s="123"/>
      <c r="R592" s="124"/>
      <c r="S592" s="124"/>
      <c r="T592" s="124"/>
      <c r="U592" s="124"/>
      <c r="V592" s="124"/>
      <c r="W592" s="124"/>
    </row>
    <row r="593" spans="1:23" s="161" customFormat="1" ht="30" customHeight="1">
      <c r="A593" s="110">
        <v>6</v>
      </c>
      <c r="B593" s="109" t="s">
        <v>1755</v>
      </c>
      <c r="C593" s="107" t="s">
        <v>1077</v>
      </c>
      <c r="D593" s="107" t="s">
        <v>1718</v>
      </c>
      <c r="E593" s="108">
        <v>2026</v>
      </c>
      <c r="F593" s="108">
        <v>2030</v>
      </c>
      <c r="G593" s="109" t="s">
        <v>1756</v>
      </c>
      <c r="H593" s="108"/>
      <c r="I593" s="184">
        <v>7000</v>
      </c>
      <c r="J593" s="184">
        <v>7000</v>
      </c>
      <c r="K593" s="184"/>
      <c r="L593" s="184"/>
      <c r="M593" s="184">
        <v>7000</v>
      </c>
      <c r="N593" s="184"/>
      <c r="O593" s="184"/>
      <c r="P593" s="108"/>
      <c r="Q593" s="123"/>
      <c r="R593" s="124"/>
      <c r="S593" s="124"/>
      <c r="T593" s="124"/>
      <c r="U593" s="124"/>
      <c r="V593" s="124"/>
      <c r="W593" s="124"/>
    </row>
    <row r="594" spans="1:23" s="161" customFormat="1" ht="30" customHeight="1">
      <c r="A594" s="110">
        <v>7</v>
      </c>
      <c r="B594" s="109" t="s">
        <v>1757</v>
      </c>
      <c r="C594" s="107" t="s">
        <v>1077</v>
      </c>
      <c r="D594" s="107" t="s">
        <v>1758</v>
      </c>
      <c r="E594" s="108">
        <v>2026</v>
      </c>
      <c r="F594" s="108">
        <v>2030</v>
      </c>
      <c r="G594" s="109" t="s">
        <v>1759</v>
      </c>
      <c r="H594" s="108"/>
      <c r="I594" s="184">
        <v>6500</v>
      </c>
      <c r="J594" s="184">
        <v>6500</v>
      </c>
      <c r="K594" s="184"/>
      <c r="L594" s="184"/>
      <c r="M594" s="184">
        <v>6500</v>
      </c>
      <c r="N594" s="184"/>
      <c r="O594" s="184"/>
      <c r="P594" s="108"/>
      <c r="Q594" s="123"/>
      <c r="R594" s="124"/>
      <c r="S594" s="124"/>
      <c r="T594" s="124"/>
      <c r="U594" s="124"/>
      <c r="V594" s="124"/>
      <c r="W594" s="124"/>
    </row>
    <row r="595" spans="1:23" s="161" customFormat="1" ht="30" customHeight="1">
      <c r="A595" s="110">
        <v>8</v>
      </c>
      <c r="B595" s="109" t="s">
        <v>1760</v>
      </c>
      <c r="C595" s="107" t="s">
        <v>1077</v>
      </c>
      <c r="D595" s="107" t="s">
        <v>1761</v>
      </c>
      <c r="E595" s="108">
        <v>2026</v>
      </c>
      <c r="F595" s="108">
        <v>2030</v>
      </c>
      <c r="G595" s="109" t="s">
        <v>1762</v>
      </c>
      <c r="H595" s="108"/>
      <c r="I595" s="184">
        <v>12000</v>
      </c>
      <c r="J595" s="184">
        <v>12000</v>
      </c>
      <c r="K595" s="184"/>
      <c r="L595" s="184"/>
      <c r="M595" s="184">
        <v>12000</v>
      </c>
      <c r="N595" s="184"/>
      <c r="O595" s="184"/>
      <c r="P595" s="108"/>
      <c r="Q595" s="123"/>
      <c r="R595" s="124"/>
      <c r="S595" s="124"/>
      <c r="T595" s="124"/>
      <c r="U595" s="124"/>
      <c r="V595" s="124"/>
      <c r="W595" s="124"/>
    </row>
    <row r="596" spans="1:23" s="161" customFormat="1" ht="30" customHeight="1">
      <c r="A596" s="110" t="s">
        <v>240</v>
      </c>
      <c r="B596" s="104" t="s">
        <v>1763</v>
      </c>
      <c r="C596" s="107"/>
      <c r="D596" s="108"/>
      <c r="E596" s="108"/>
      <c r="F596" s="108"/>
      <c r="G596" s="109"/>
      <c r="H596" s="108"/>
      <c r="I596" s="266">
        <f>I597</f>
        <v>11000</v>
      </c>
      <c r="J596" s="266">
        <f>J597</f>
        <v>11000</v>
      </c>
      <c r="K596" s="266"/>
      <c r="L596" s="266"/>
      <c r="M596" s="266">
        <f>M597</f>
        <v>11000</v>
      </c>
      <c r="N596" s="184"/>
      <c r="O596" s="184"/>
      <c r="P596" s="108"/>
      <c r="Q596" s="123"/>
      <c r="R596" s="124"/>
      <c r="S596" s="124"/>
      <c r="T596" s="124"/>
      <c r="U596" s="124"/>
      <c r="V596" s="124"/>
      <c r="W596" s="124"/>
    </row>
    <row r="597" spans="1:23" s="161" customFormat="1" ht="30" customHeight="1">
      <c r="A597" s="110">
        <v>2</v>
      </c>
      <c r="B597" s="104" t="s">
        <v>78</v>
      </c>
      <c r="C597" s="107"/>
      <c r="D597" s="108"/>
      <c r="E597" s="108"/>
      <c r="F597" s="108"/>
      <c r="G597" s="109"/>
      <c r="H597" s="108"/>
      <c r="I597" s="266">
        <f>I598</f>
        <v>11000</v>
      </c>
      <c r="J597" s="266">
        <f>J598</f>
        <v>11000</v>
      </c>
      <c r="K597" s="266"/>
      <c r="L597" s="266"/>
      <c r="M597" s="266">
        <f>M598</f>
        <v>11000</v>
      </c>
      <c r="N597" s="184"/>
      <c r="O597" s="184"/>
      <c r="P597" s="108"/>
      <c r="Q597" s="123"/>
      <c r="R597" s="124"/>
      <c r="S597" s="124"/>
      <c r="T597" s="124"/>
      <c r="U597" s="124"/>
      <c r="V597" s="124"/>
      <c r="W597" s="124"/>
    </row>
    <row r="598" spans="1:23" s="161" customFormat="1" ht="30" customHeight="1">
      <c r="A598" s="110" t="s">
        <v>60</v>
      </c>
      <c r="B598" s="104" t="s">
        <v>79</v>
      </c>
      <c r="C598" s="107"/>
      <c r="D598" s="108"/>
      <c r="E598" s="108"/>
      <c r="F598" s="108"/>
      <c r="G598" s="109"/>
      <c r="H598" s="108"/>
      <c r="I598" s="266">
        <f>I600</f>
        <v>11000</v>
      </c>
      <c r="J598" s="266">
        <f>J600</f>
        <v>11000</v>
      </c>
      <c r="K598" s="266"/>
      <c r="L598" s="266"/>
      <c r="M598" s="266">
        <f>M600</f>
        <v>11000</v>
      </c>
      <c r="N598" s="184"/>
      <c r="O598" s="184"/>
      <c r="P598" s="108"/>
      <c r="Q598" s="123"/>
      <c r="R598" s="124"/>
      <c r="S598" s="124"/>
      <c r="T598" s="124"/>
      <c r="U598" s="124"/>
      <c r="V598" s="124"/>
      <c r="W598" s="124"/>
    </row>
    <row r="599" spans="1:23" s="161" customFormat="1" ht="30" customHeight="1">
      <c r="A599" s="111" t="s">
        <v>1764</v>
      </c>
      <c r="B599" s="104" t="s">
        <v>1765</v>
      </c>
      <c r="C599" s="107"/>
      <c r="D599" s="108"/>
      <c r="E599" s="108"/>
      <c r="F599" s="108"/>
      <c r="G599" s="109"/>
      <c r="H599" s="108"/>
      <c r="I599" s="266"/>
      <c r="J599" s="266"/>
      <c r="K599" s="266"/>
      <c r="L599" s="266"/>
      <c r="M599" s="266"/>
      <c r="N599" s="184"/>
      <c r="O599" s="184"/>
      <c r="P599" s="108"/>
      <c r="Q599" s="123"/>
      <c r="R599" s="124"/>
      <c r="S599" s="124"/>
      <c r="T599" s="124"/>
      <c r="U599" s="124"/>
      <c r="V599" s="124"/>
      <c r="W599" s="124"/>
    </row>
    <row r="600" spans="1:23" s="161" customFormat="1" ht="30" customHeight="1">
      <c r="A600" s="110">
        <v>1</v>
      </c>
      <c r="B600" s="109" t="s">
        <v>1766</v>
      </c>
      <c r="C600" s="107" t="s">
        <v>1077</v>
      </c>
      <c r="D600" s="107" t="s">
        <v>1767</v>
      </c>
      <c r="E600" s="108">
        <v>2026</v>
      </c>
      <c r="F600" s="108">
        <v>2028</v>
      </c>
      <c r="G600" s="109" t="s">
        <v>1768</v>
      </c>
      <c r="H600" s="108"/>
      <c r="I600" s="173">
        <v>11000</v>
      </c>
      <c r="J600" s="173">
        <v>11000</v>
      </c>
      <c r="K600" s="184"/>
      <c r="L600" s="184"/>
      <c r="M600" s="173">
        <v>11000</v>
      </c>
      <c r="N600" s="184"/>
      <c r="O600" s="184"/>
      <c r="P600" s="108"/>
      <c r="Q600" s="123"/>
      <c r="R600" s="124"/>
      <c r="S600" s="124"/>
      <c r="T600" s="124"/>
      <c r="U600" s="124"/>
      <c r="V600" s="124"/>
      <c r="W600" s="124"/>
    </row>
    <row r="601" spans="1:23" s="161" customFormat="1" ht="30" customHeight="1">
      <c r="A601" s="110" t="s">
        <v>240</v>
      </c>
      <c r="B601" s="104" t="s">
        <v>1769</v>
      </c>
      <c r="C601" s="107"/>
      <c r="D601" s="108"/>
      <c r="E601" s="108"/>
      <c r="F601" s="108"/>
      <c r="G601" s="109"/>
      <c r="H601" s="108"/>
      <c r="I601" s="266">
        <f>I602</f>
        <v>158450</v>
      </c>
      <c r="J601" s="266">
        <f>J602</f>
        <v>158450</v>
      </c>
      <c r="K601" s="266"/>
      <c r="L601" s="266"/>
      <c r="M601" s="266">
        <f>M602</f>
        <v>158450</v>
      </c>
      <c r="N601" s="184"/>
      <c r="O601" s="184"/>
      <c r="P601" s="108"/>
      <c r="Q601" s="123"/>
      <c r="R601" s="124"/>
      <c r="S601" s="124"/>
      <c r="T601" s="124"/>
      <c r="U601" s="124"/>
      <c r="V601" s="124"/>
      <c r="W601" s="124"/>
    </row>
    <row r="602" spans="1:23" s="161" customFormat="1" ht="30" customHeight="1">
      <c r="A602" s="110">
        <v>2</v>
      </c>
      <c r="B602" s="104" t="s">
        <v>78</v>
      </c>
      <c r="C602" s="107"/>
      <c r="D602" s="108"/>
      <c r="E602" s="108"/>
      <c r="F602" s="108"/>
      <c r="G602" s="109"/>
      <c r="H602" s="108"/>
      <c r="I602" s="266">
        <f>I603</f>
        <v>158450</v>
      </c>
      <c r="J602" s="266">
        <f>J603</f>
        <v>158450</v>
      </c>
      <c r="K602" s="266"/>
      <c r="L602" s="266"/>
      <c r="M602" s="266">
        <f>M603</f>
        <v>158450</v>
      </c>
      <c r="N602" s="184"/>
      <c r="O602" s="184"/>
      <c r="P602" s="108"/>
      <c r="Q602" s="123"/>
      <c r="R602" s="124"/>
      <c r="S602" s="124"/>
      <c r="T602" s="124"/>
      <c r="U602" s="124"/>
      <c r="V602" s="124"/>
      <c r="W602" s="124"/>
    </row>
    <row r="603" spans="1:23" s="161" customFormat="1" ht="30" customHeight="1">
      <c r="A603" s="110" t="s">
        <v>60</v>
      </c>
      <c r="B603" s="104" t="s">
        <v>79</v>
      </c>
      <c r="C603" s="107"/>
      <c r="D603" s="108"/>
      <c r="E603" s="108"/>
      <c r="F603" s="108"/>
      <c r="G603" s="109"/>
      <c r="H603" s="108"/>
      <c r="I603" s="266">
        <f>SUM(I605:I616)</f>
        <v>158450</v>
      </c>
      <c r="J603" s="266">
        <f>SUM(J605:J616)</f>
        <v>158450</v>
      </c>
      <c r="K603" s="266"/>
      <c r="L603" s="266"/>
      <c r="M603" s="266">
        <f>SUM(M605:M616)</f>
        <v>158450</v>
      </c>
      <c r="N603" s="184"/>
      <c r="O603" s="184"/>
      <c r="P603" s="108"/>
      <c r="Q603" s="123"/>
      <c r="R603" s="124"/>
      <c r="S603" s="124"/>
      <c r="T603" s="124"/>
      <c r="U603" s="124"/>
      <c r="V603" s="124"/>
      <c r="W603" s="124"/>
    </row>
    <row r="604" spans="1:23" s="161" customFormat="1" ht="30" customHeight="1">
      <c r="A604" s="111" t="s">
        <v>1770</v>
      </c>
      <c r="B604" s="104" t="s">
        <v>1675</v>
      </c>
      <c r="C604" s="107"/>
      <c r="D604" s="108"/>
      <c r="E604" s="108"/>
      <c r="F604" s="108"/>
      <c r="G604" s="109"/>
      <c r="H604" s="108"/>
      <c r="I604" s="266"/>
      <c r="J604" s="266"/>
      <c r="K604" s="266"/>
      <c r="L604" s="266"/>
      <c r="M604" s="266"/>
      <c r="N604" s="184"/>
      <c r="O604" s="184"/>
      <c r="P604" s="108"/>
      <c r="Q604" s="123"/>
      <c r="R604" s="124"/>
      <c r="S604" s="124"/>
      <c r="T604" s="124"/>
      <c r="U604" s="124"/>
      <c r="V604" s="124"/>
      <c r="W604" s="124"/>
    </row>
    <row r="605" spans="1:23" s="161" customFormat="1" ht="30" customHeight="1">
      <c r="A605" s="110">
        <v>1</v>
      </c>
      <c r="B605" s="286" t="s">
        <v>1771</v>
      </c>
      <c r="C605" s="107" t="s">
        <v>1077</v>
      </c>
      <c r="D605" s="108" t="s">
        <v>1772</v>
      </c>
      <c r="E605" s="108">
        <v>2026</v>
      </c>
      <c r="F605" s="108">
        <v>2028</v>
      </c>
      <c r="G605" s="287" t="s">
        <v>1773</v>
      </c>
      <c r="H605" s="108"/>
      <c r="I605" s="184">
        <v>14950</v>
      </c>
      <c r="J605" s="184">
        <v>14950</v>
      </c>
      <c r="K605" s="184"/>
      <c r="L605" s="184"/>
      <c r="M605" s="184">
        <v>14950</v>
      </c>
      <c r="N605" s="184"/>
      <c r="O605" s="184"/>
      <c r="P605" s="108"/>
      <c r="Q605" s="123"/>
      <c r="R605" s="124"/>
      <c r="S605" s="124"/>
      <c r="T605" s="124"/>
      <c r="U605" s="124"/>
      <c r="V605" s="124"/>
      <c r="W605" s="124"/>
    </row>
    <row r="606" spans="1:23" s="161" customFormat="1" ht="30" customHeight="1">
      <c r="A606" s="110">
        <v>2</v>
      </c>
      <c r="B606" s="109" t="s">
        <v>1774</v>
      </c>
      <c r="C606" s="107" t="s">
        <v>1077</v>
      </c>
      <c r="D606" s="107" t="s">
        <v>1737</v>
      </c>
      <c r="E606" s="108">
        <v>2026</v>
      </c>
      <c r="F606" s="108">
        <v>2028</v>
      </c>
      <c r="G606" s="287" t="s">
        <v>1775</v>
      </c>
      <c r="H606" s="108"/>
      <c r="I606" s="184">
        <v>10000</v>
      </c>
      <c r="J606" s="184">
        <v>10000</v>
      </c>
      <c r="K606" s="184"/>
      <c r="L606" s="184"/>
      <c r="M606" s="184">
        <v>10000</v>
      </c>
      <c r="N606" s="184"/>
      <c r="O606" s="184"/>
      <c r="P606" s="108"/>
      <c r="Q606" s="123"/>
      <c r="R606" s="124"/>
      <c r="S606" s="124"/>
      <c r="T606" s="124"/>
      <c r="U606" s="124"/>
      <c r="V606" s="124"/>
      <c r="W606" s="124"/>
    </row>
    <row r="607" spans="1:23" s="161" customFormat="1" ht="30" customHeight="1">
      <c r="A607" s="110">
        <v>3</v>
      </c>
      <c r="B607" s="109" t="s">
        <v>1776</v>
      </c>
      <c r="C607" s="107" t="s">
        <v>1077</v>
      </c>
      <c r="D607" s="107" t="s">
        <v>1744</v>
      </c>
      <c r="E607" s="108">
        <v>2026</v>
      </c>
      <c r="F607" s="108">
        <v>2028</v>
      </c>
      <c r="G607" s="287" t="s">
        <v>1777</v>
      </c>
      <c r="H607" s="108"/>
      <c r="I607" s="184">
        <v>10000</v>
      </c>
      <c r="J607" s="184">
        <v>10000</v>
      </c>
      <c r="K607" s="184"/>
      <c r="L607" s="184"/>
      <c r="M607" s="184">
        <v>10000</v>
      </c>
      <c r="N607" s="184"/>
      <c r="O607" s="184"/>
      <c r="P607" s="108"/>
      <c r="Q607" s="123"/>
      <c r="R607" s="124"/>
      <c r="S607" s="124"/>
      <c r="T607" s="124"/>
      <c r="U607" s="124"/>
      <c r="V607" s="124"/>
      <c r="W607" s="124"/>
    </row>
    <row r="608" spans="1:23" s="161" customFormat="1" ht="30" customHeight="1">
      <c r="A608" s="110">
        <v>4</v>
      </c>
      <c r="B608" s="286" t="s">
        <v>1778</v>
      </c>
      <c r="C608" s="107" t="s">
        <v>1077</v>
      </c>
      <c r="D608" s="107" t="s">
        <v>1720</v>
      </c>
      <c r="E608" s="108">
        <v>2026</v>
      </c>
      <c r="F608" s="108">
        <v>2028</v>
      </c>
      <c r="G608" s="287" t="s">
        <v>1779</v>
      </c>
      <c r="H608" s="108"/>
      <c r="I608" s="184">
        <v>9000</v>
      </c>
      <c r="J608" s="184">
        <v>9000</v>
      </c>
      <c r="K608" s="184"/>
      <c r="L608" s="184"/>
      <c r="M608" s="184">
        <v>9000</v>
      </c>
      <c r="N608" s="184"/>
      <c r="O608" s="184"/>
      <c r="P608" s="108"/>
      <c r="Q608" s="123"/>
      <c r="R608" s="124"/>
      <c r="S608" s="124"/>
      <c r="T608" s="124"/>
      <c r="U608" s="124"/>
      <c r="V608" s="124"/>
      <c r="W608" s="124"/>
    </row>
    <row r="609" spans="1:23" s="161" customFormat="1" ht="30" customHeight="1">
      <c r="A609" s="110">
        <v>5</v>
      </c>
      <c r="B609" s="286" t="s">
        <v>1780</v>
      </c>
      <c r="C609" s="107" t="s">
        <v>1077</v>
      </c>
      <c r="D609" s="107" t="s">
        <v>1781</v>
      </c>
      <c r="E609" s="108">
        <v>2026</v>
      </c>
      <c r="F609" s="108">
        <v>2028</v>
      </c>
      <c r="G609" s="287" t="s">
        <v>1782</v>
      </c>
      <c r="H609" s="108"/>
      <c r="I609" s="184">
        <v>22000</v>
      </c>
      <c r="J609" s="184">
        <v>22000</v>
      </c>
      <c r="K609" s="184"/>
      <c r="L609" s="184"/>
      <c r="M609" s="184">
        <v>22000</v>
      </c>
      <c r="N609" s="184"/>
      <c r="O609" s="184"/>
      <c r="P609" s="108"/>
      <c r="Q609" s="123"/>
      <c r="R609" s="124"/>
      <c r="S609" s="124"/>
      <c r="T609" s="124"/>
      <c r="U609" s="124"/>
      <c r="V609" s="124"/>
      <c r="W609" s="124"/>
    </row>
    <row r="610" spans="1:23" s="161" customFormat="1" ht="30" customHeight="1">
      <c r="A610" s="110">
        <v>6</v>
      </c>
      <c r="B610" s="286" t="s">
        <v>1783</v>
      </c>
      <c r="C610" s="107" t="s">
        <v>1077</v>
      </c>
      <c r="D610" s="107" t="s">
        <v>1781</v>
      </c>
      <c r="E610" s="108">
        <v>2026</v>
      </c>
      <c r="F610" s="108">
        <v>2028</v>
      </c>
      <c r="G610" s="287" t="s">
        <v>1784</v>
      </c>
      <c r="H610" s="108"/>
      <c r="I610" s="184">
        <v>14000</v>
      </c>
      <c r="J610" s="184">
        <v>14000</v>
      </c>
      <c r="K610" s="184"/>
      <c r="L610" s="184"/>
      <c r="M610" s="184">
        <v>14000</v>
      </c>
      <c r="N610" s="184"/>
      <c r="O610" s="184"/>
      <c r="P610" s="108"/>
      <c r="Q610" s="123"/>
      <c r="R610" s="124"/>
      <c r="S610" s="124"/>
      <c r="T610" s="124"/>
      <c r="U610" s="124"/>
      <c r="V610" s="124"/>
      <c r="W610" s="124"/>
    </row>
    <row r="611" spans="1:23" s="161" customFormat="1" ht="30" customHeight="1">
      <c r="A611" s="110">
        <v>7</v>
      </c>
      <c r="B611" s="109" t="s">
        <v>1785</v>
      </c>
      <c r="C611" s="107" t="s">
        <v>1077</v>
      </c>
      <c r="D611" s="107" t="s">
        <v>1729</v>
      </c>
      <c r="E611" s="108">
        <v>2026</v>
      </c>
      <c r="F611" s="108">
        <v>2028</v>
      </c>
      <c r="G611" s="288" t="s">
        <v>1786</v>
      </c>
      <c r="H611" s="108"/>
      <c r="I611" s="184">
        <v>14800</v>
      </c>
      <c r="J611" s="184">
        <v>14800</v>
      </c>
      <c r="K611" s="184"/>
      <c r="L611" s="184"/>
      <c r="M611" s="184">
        <v>14800</v>
      </c>
      <c r="N611" s="184"/>
      <c r="O611" s="184"/>
      <c r="P611" s="108"/>
      <c r="Q611" s="123"/>
      <c r="R611" s="124"/>
      <c r="S611" s="124"/>
      <c r="T611" s="124"/>
      <c r="U611" s="124"/>
      <c r="V611" s="124"/>
      <c r="W611" s="124"/>
    </row>
    <row r="612" spans="1:23" s="161" customFormat="1" ht="30" customHeight="1">
      <c r="A612" s="110">
        <v>8</v>
      </c>
      <c r="B612" s="286" t="s">
        <v>1787</v>
      </c>
      <c r="C612" s="107" t="s">
        <v>1077</v>
      </c>
      <c r="D612" s="108" t="s">
        <v>1732</v>
      </c>
      <c r="E612" s="108">
        <v>2026</v>
      </c>
      <c r="F612" s="108">
        <v>2028</v>
      </c>
      <c r="G612" s="288" t="s">
        <v>1788</v>
      </c>
      <c r="H612" s="108"/>
      <c r="I612" s="184">
        <v>8200</v>
      </c>
      <c r="J612" s="184">
        <v>8200</v>
      </c>
      <c r="K612" s="184"/>
      <c r="L612" s="184"/>
      <c r="M612" s="184">
        <v>8200</v>
      </c>
      <c r="N612" s="184"/>
      <c r="O612" s="184"/>
      <c r="P612" s="108"/>
      <c r="Q612" s="123"/>
      <c r="R612" s="124"/>
      <c r="S612" s="124"/>
      <c r="T612" s="124"/>
      <c r="U612" s="124"/>
      <c r="V612" s="124"/>
      <c r="W612" s="124"/>
    </row>
    <row r="613" spans="1:23" s="161" customFormat="1" ht="30" customHeight="1">
      <c r="A613" s="110">
        <v>9</v>
      </c>
      <c r="B613" s="286" t="s">
        <v>1789</v>
      </c>
      <c r="C613" s="107" t="s">
        <v>1077</v>
      </c>
      <c r="D613" s="107" t="s">
        <v>1726</v>
      </c>
      <c r="E613" s="108">
        <v>2026</v>
      </c>
      <c r="F613" s="108">
        <v>2028</v>
      </c>
      <c r="G613" s="287" t="s">
        <v>1790</v>
      </c>
      <c r="H613" s="108"/>
      <c r="I613" s="184">
        <v>2500</v>
      </c>
      <c r="J613" s="184">
        <v>2500</v>
      </c>
      <c r="K613" s="184"/>
      <c r="L613" s="184"/>
      <c r="M613" s="184">
        <v>2500</v>
      </c>
      <c r="N613" s="184"/>
      <c r="O613" s="184"/>
      <c r="P613" s="108"/>
      <c r="Q613" s="123"/>
      <c r="R613" s="124"/>
      <c r="S613" s="124"/>
      <c r="T613" s="124"/>
      <c r="U613" s="124"/>
      <c r="V613" s="124"/>
      <c r="W613" s="124"/>
    </row>
    <row r="614" spans="1:23" s="161" customFormat="1" ht="30" customHeight="1">
      <c r="A614" s="110">
        <v>10</v>
      </c>
      <c r="B614" s="286" t="s">
        <v>1791</v>
      </c>
      <c r="C614" s="107" t="s">
        <v>1077</v>
      </c>
      <c r="D614" s="107" t="s">
        <v>1792</v>
      </c>
      <c r="E614" s="108">
        <v>2026</v>
      </c>
      <c r="F614" s="108">
        <v>2028</v>
      </c>
      <c r="G614" s="287" t="s">
        <v>1793</v>
      </c>
      <c r="H614" s="108"/>
      <c r="I614" s="184">
        <v>14500</v>
      </c>
      <c r="J614" s="184">
        <v>14500</v>
      </c>
      <c r="K614" s="184"/>
      <c r="L614" s="184"/>
      <c r="M614" s="184">
        <v>14500</v>
      </c>
      <c r="N614" s="184"/>
      <c r="O614" s="184"/>
      <c r="P614" s="108"/>
      <c r="Q614" s="123"/>
      <c r="R614" s="124"/>
      <c r="S614" s="124"/>
      <c r="T614" s="124"/>
      <c r="U614" s="124"/>
      <c r="V614" s="124"/>
      <c r="W614" s="124"/>
    </row>
    <row r="615" spans="1:23" s="161" customFormat="1" ht="30" customHeight="1">
      <c r="A615" s="110">
        <v>11</v>
      </c>
      <c r="B615" s="286" t="s">
        <v>1794</v>
      </c>
      <c r="C615" s="107" t="s">
        <v>1077</v>
      </c>
      <c r="D615" s="107" t="s">
        <v>1792</v>
      </c>
      <c r="E615" s="108">
        <v>2026</v>
      </c>
      <c r="F615" s="108">
        <v>2028</v>
      </c>
      <c r="G615" s="287" t="s">
        <v>1795</v>
      </c>
      <c r="H615" s="108"/>
      <c r="I615" s="184">
        <v>13500</v>
      </c>
      <c r="J615" s="184">
        <v>13500</v>
      </c>
      <c r="K615" s="184"/>
      <c r="L615" s="184"/>
      <c r="M615" s="184">
        <v>13500</v>
      </c>
      <c r="N615" s="184"/>
      <c r="O615" s="184"/>
      <c r="P615" s="108"/>
      <c r="Q615" s="123"/>
      <c r="R615" s="124"/>
      <c r="S615" s="124"/>
      <c r="T615" s="124"/>
      <c r="U615" s="124"/>
      <c r="V615" s="124"/>
      <c r="W615" s="124"/>
    </row>
    <row r="616" spans="1:23" s="161" customFormat="1" ht="30" customHeight="1">
      <c r="A616" s="110">
        <v>12</v>
      </c>
      <c r="B616" s="109" t="s">
        <v>1796</v>
      </c>
      <c r="C616" s="107" t="s">
        <v>1077</v>
      </c>
      <c r="D616" s="107" t="s">
        <v>1797</v>
      </c>
      <c r="E616" s="108">
        <v>2026</v>
      </c>
      <c r="F616" s="108">
        <v>2028</v>
      </c>
      <c r="G616" s="287" t="s">
        <v>1798</v>
      </c>
      <c r="H616" s="108"/>
      <c r="I616" s="184">
        <v>25000</v>
      </c>
      <c r="J616" s="184">
        <v>25000</v>
      </c>
      <c r="K616" s="184"/>
      <c r="L616" s="184"/>
      <c r="M616" s="184">
        <v>25000</v>
      </c>
      <c r="N616" s="184"/>
      <c r="O616" s="184"/>
      <c r="P616" s="108"/>
      <c r="Q616" s="123"/>
      <c r="R616" s="124"/>
      <c r="S616" s="124"/>
      <c r="T616" s="124"/>
      <c r="U616" s="124"/>
      <c r="V616" s="124"/>
      <c r="W616" s="124"/>
    </row>
    <row r="617" spans="1:23" s="161" customFormat="1" ht="30" customHeight="1">
      <c r="A617" s="110" t="s">
        <v>240</v>
      </c>
      <c r="B617" s="104" t="s">
        <v>1799</v>
      </c>
      <c r="C617" s="107"/>
      <c r="D617" s="108"/>
      <c r="E617" s="108"/>
      <c r="F617" s="108"/>
      <c r="G617" s="109"/>
      <c r="H617" s="108"/>
      <c r="I617" s="266">
        <f>I618</f>
        <v>14900</v>
      </c>
      <c r="J617" s="266">
        <f>J618</f>
        <v>14900</v>
      </c>
      <c r="K617" s="266"/>
      <c r="L617" s="266"/>
      <c r="M617" s="266">
        <f>M618</f>
        <v>14900</v>
      </c>
      <c r="N617" s="184"/>
      <c r="O617" s="184"/>
      <c r="P617" s="108"/>
      <c r="Q617" s="123"/>
      <c r="R617" s="124"/>
      <c r="S617" s="124"/>
      <c r="T617" s="124"/>
      <c r="U617" s="124"/>
      <c r="V617" s="124"/>
      <c r="W617" s="124"/>
    </row>
    <row r="618" spans="1:23" s="161" customFormat="1" ht="30" customHeight="1">
      <c r="A618" s="111">
        <v>2</v>
      </c>
      <c r="B618" s="104" t="s">
        <v>78</v>
      </c>
      <c r="C618" s="107"/>
      <c r="D618" s="108"/>
      <c r="E618" s="108"/>
      <c r="F618" s="108"/>
      <c r="G618" s="109"/>
      <c r="H618" s="108"/>
      <c r="I618" s="266">
        <f>I619</f>
        <v>14900</v>
      </c>
      <c r="J618" s="266">
        <f>J619</f>
        <v>14900</v>
      </c>
      <c r="K618" s="266"/>
      <c r="L618" s="266"/>
      <c r="M618" s="266">
        <f>M619</f>
        <v>14900</v>
      </c>
      <c r="N618" s="184"/>
      <c r="O618" s="184"/>
      <c r="P618" s="108"/>
      <c r="Q618" s="123"/>
      <c r="R618" s="124"/>
      <c r="S618" s="124"/>
      <c r="T618" s="124"/>
      <c r="U618" s="124"/>
      <c r="V618" s="124"/>
      <c r="W618" s="124"/>
    </row>
    <row r="619" spans="1:23" s="161" customFormat="1" ht="30" customHeight="1">
      <c r="A619" s="111" t="s">
        <v>60</v>
      </c>
      <c r="B619" s="104" t="s">
        <v>79</v>
      </c>
      <c r="C619" s="107"/>
      <c r="D619" s="108"/>
      <c r="E619" s="108"/>
      <c r="F619" s="108"/>
      <c r="G619" s="109"/>
      <c r="H619" s="108"/>
      <c r="I619" s="266">
        <f>SUM(I621:I621)</f>
        <v>14900</v>
      </c>
      <c r="J619" s="266">
        <f>SUM(J621:J621)</f>
        <v>14900</v>
      </c>
      <c r="K619" s="266"/>
      <c r="L619" s="266"/>
      <c r="M619" s="266">
        <f>SUM(M621:M621)</f>
        <v>14900</v>
      </c>
      <c r="N619" s="184"/>
      <c r="O619" s="184"/>
      <c r="P619" s="108"/>
      <c r="Q619" s="123"/>
      <c r="R619" s="124"/>
      <c r="S619" s="124"/>
      <c r="T619" s="124"/>
      <c r="U619" s="124"/>
      <c r="V619" s="124"/>
      <c r="W619" s="124"/>
    </row>
    <row r="620" spans="1:23" s="161" customFormat="1" ht="46.5" customHeight="1">
      <c r="A620" s="111" t="s">
        <v>1697</v>
      </c>
      <c r="B620" s="104" t="s">
        <v>1617</v>
      </c>
      <c r="C620" s="107"/>
      <c r="D620" s="108"/>
      <c r="E620" s="108"/>
      <c r="F620" s="108"/>
      <c r="G620" s="109"/>
      <c r="H620" s="108"/>
      <c r="I620" s="266"/>
      <c r="J620" s="266"/>
      <c r="K620" s="266"/>
      <c r="L620" s="266"/>
      <c r="M620" s="266"/>
      <c r="N620" s="184"/>
      <c r="O620" s="184"/>
      <c r="P620" s="108"/>
      <c r="Q620" s="123"/>
      <c r="R620" s="124"/>
      <c r="S620" s="124"/>
      <c r="T620" s="124"/>
      <c r="U620" s="124"/>
      <c r="V620" s="124"/>
      <c r="W620" s="124"/>
    </row>
    <row r="621" spans="1:23" s="161" customFormat="1" ht="60" customHeight="1">
      <c r="A621" s="110">
        <v>1</v>
      </c>
      <c r="B621" s="109" t="s">
        <v>1800</v>
      </c>
      <c r="C621" s="107" t="s">
        <v>1077</v>
      </c>
      <c r="D621" s="107" t="s">
        <v>1801</v>
      </c>
      <c r="E621" s="108">
        <v>2026</v>
      </c>
      <c r="F621" s="108">
        <v>2028</v>
      </c>
      <c r="G621" s="109" t="s">
        <v>1802</v>
      </c>
      <c r="H621" s="108"/>
      <c r="I621" s="184">
        <v>14900</v>
      </c>
      <c r="J621" s="184">
        <v>14900</v>
      </c>
      <c r="K621" s="184"/>
      <c r="L621" s="184"/>
      <c r="M621" s="184">
        <v>14900</v>
      </c>
      <c r="N621" s="184"/>
      <c r="O621" s="184"/>
      <c r="P621" s="108"/>
      <c r="Q621" s="123"/>
      <c r="R621" s="124"/>
      <c r="S621" s="124"/>
      <c r="T621" s="124"/>
      <c r="U621" s="124"/>
      <c r="V621" s="124"/>
      <c r="W621" s="124"/>
    </row>
    <row r="622" spans="1:23" s="161" customFormat="1" ht="30" customHeight="1">
      <c r="A622" s="110" t="s">
        <v>240</v>
      </c>
      <c r="B622" s="104" t="s">
        <v>1803</v>
      </c>
      <c r="C622" s="107"/>
      <c r="D622" s="108"/>
      <c r="E622" s="108"/>
      <c r="F622" s="108"/>
      <c r="G622" s="109"/>
      <c r="H622" s="108"/>
      <c r="I622" s="266">
        <f>I623</f>
        <v>25500</v>
      </c>
      <c r="J622" s="266">
        <f>J623</f>
        <v>25500</v>
      </c>
      <c r="K622" s="266"/>
      <c r="L622" s="266"/>
      <c r="M622" s="266">
        <f>M623</f>
        <v>25500</v>
      </c>
      <c r="N622" s="184"/>
      <c r="O622" s="184"/>
      <c r="P622" s="108"/>
      <c r="Q622" s="123"/>
      <c r="R622" s="124"/>
      <c r="S622" s="124"/>
      <c r="T622" s="124"/>
      <c r="U622" s="124"/>
      <c r="V622" s="124"/>
      <c r="W622" s="124"/>
    </row>
    <row r="623" spans="1:23" s="161" customFormat="1" ht="30" customHeight="1">
      <c r="A623" s="110">
        <v>2</v>
      </c>
      <c r="B623" s="104" t="s">
        <v>78</v>
      </c>
      <c r="C623" s="107"/>
      <c r="D623" s="108"/>
      <c r="E623" s="108"/>
      <c r="F623" s="108"/>
      <c r="G623" s="109"/>
      <c r="H623" s="108"/>
      <c r="I623" s="266">
        <f>I624</f>
        <v>25500</v>
      </c>
      <c r="J623" s="266">
        <f>J624</f>
        <v>25500</v>
      </c>
      <c r="K623" s="266"/>
      <c r="L623" s="266"/>
      <c r="M623" s="266">
        <f>M624</f>
        <v>25500</v>
      </c>
      <c r="N623" s="184"/>
      <c r="O623" s="184"/>
      <c r="P623" s="108"/>
      <c r="Q623" s="123"/>
      <c r="R623" s="124"/>
      <c r="S623" s="124"/>
      <c r="T623" s="124"/>
      <c r="U623" s="124"/>
      <c r="V623" s="124"/>
      <c r="W623" s="124"/>
    </row>
    <row r="624" spans="1:23" s="161" customFormat="1" ht="30" customHeight="1">
      <c r="A624" s="110" t="s">
        <v>60</v>
      </c>
      <c r="B624" s="104" t="s">
        <v>79</v>
      </c>
      <c r="C624" s="107"/>
      <c r="D624" s="108"/>
      <c r="E624" s="108"/>
      <c r="F624" s="108"/>
      <c r="G624" s="109"/>
      <c r="H624" s="108"/>
      <c r="I624" s="266">
        <f>SUM(I626:I629)</f>
        <v>25500</v>
      </c>
      <c r="J624" s="266">
        <f>SUM(J626:J629)</f>
        <v>25500</v>
      </c>
      <c r="K624" s="266"/>
      <c r="L624" s="266"/>
      <c r="M624" s="266">
        <f>SUM(M626:M629)</f>
        <v>25500</v>
      </c>
      <c r="N624" s="184"/>
      <c r="O624" s="184"/>
      <c r="P624" s="108"/>
      <c r="Q624" s="123"/>
      <c r="R624" s="124"/>
      <c r="S624" s="124"/>
      <c r="T624" s="124"/>
      <c r="U624" s="124"/>
      <c r="V624" s="124"/>
      <c r="W624" s="124"/>
    </row>
    <row r="625" spans="1:23" s="161" customFormat="1" ht="30" customHeight="1">
      <c r="A625" s="111" t="s">
        <v>1804</v>
      </c>
      <c r="B625" s="104" t="s">
        <v>1805</v>
      </c>
      <c r="C625" s="107"/>
      <c r="D625" s="108"/>
      <c r="E625" s="108"/>
      <c r="F625" s="108"/>
      <c r="G625" s="109"/>
      <c r="H625" s="108"/>
      <c r="I625" s="266"/>
      <c r="J625" s="266"/>
      <c r="K625" s="266"/>
      <c r="L625" s="266"/>
      <c r="M625" s="266"/>
      <c r="N625" s="184"/>
      <c r="O625" s="184"/>
      <c r="P625" s="108"/>
      <c r="Q625" s="123"/>
      <c r="R625" s="124"/>
      <c r="S625" s="124"/>
      <c r="T625" s="124"/>
      <c r="U625" s="124"/>
      <c r="V625" s="124"/>
      <c r="W625" s="124"/>
    </row>
    <row r="626" spans="1:23" s="161" customFormat="1" ht="30" customHeight="1">
      <c r="A626" s="110">
        <v>1</v>
      </c>
      <c r="B626" s="109" t="s">
        <v>1806</v>
      </c>
      <c r="C626" s="107" t="s">
        <v>1077</v>
      </c>
      <c r="D626" s="107" t="s">
        <v>1807</v>
      </c>
      <c r="E626" s="108">
        <v>2026</v>
      </c>
      <c r="F626" s="108">
        <v>2028</v>
      </c>
      <c r="G626" s="109" t="s">
        <v>1808</v>
      </c>
      <c r="H626" s="108"/>
      <c r="I626" s="184">
        <v>12000</v>
      </c>
      <c r="J626" s="184">
        <v>12000</v>
      </c>
      <c r="K626" s="184"/>
      <c r="L626" s="184"/>
      <c r="M626" s="184">
        <v>12000</v>
      </c>
      <c r="N626" s="184"/>
      <c r="O626" s="184"/>
      <c r="P626" s="108"/>
      <c r="Q626" s="123"/>
      <c r="R626" s="124"/>
      <c r="S626" s="124"/>
      <c r="T626" s="124"/>
      <c r="U626" s="124"/>
      <c r="V626" s="124"/>
      <c r="W626" s="124"/>
    </row>
    <row r="627" spans="1:23" s="161" customFormat="1" ht="30" customHeight="1">
      <c r="A627" s="110">
        <v>2</v>
      </c>
      <c r="B627" s="109" t="s">
        <v>1809</v>
      </c>
      <c r="C627" s="107" t="s">
        <v>1077</v>
      </c>
      <c r="D627" s="107" t="s">
        <v>1810</v>
      </c>
      <c r="E627" s="108">
        <v>2026</v>
      </c>
      <c r="F627" s="108">
        <v>2028</v>
      </c>
      <c r="G627" s="109" t="s">
        <v>1811</v>
      </c>
      <c r="H627" s="108"/>
      <c r="I627" s="184">
        <v>5000</v>
      </c>
      <c r="J627" s="184">
        <v>5000</v>
      </c>
      <c r="K627" s="184"/>
      <c r="L627" s="184"/>
      <c r="M627" s="184">
        <v>5000</v>
      </c>
      <c r="N627" s="184"/>
      <c r="O627" s="184"/>
      <c r="P627" s="108"/>
      <c r="Q627" s="123"/>
      <c r="R627" s="124"/>
      <c r="S627" s="124"/>
      <c r="T627" s="124"/>
      <c r="U627" s="124"/>
      <c r="V627" s="124"/>
      <c r="W627" s="124"/>
    </row>
    <row r="628" spans="1:23" s="161" customFormat="1" ht="30" customHeight="1">
      <c r="A628" s="111" t="s">
        <v>1697</v>
      </c>
      <c r="B628" s="104" t="s">
        <v>1617</v>
      </c>
      <c r="C628" s="107"/>
      <c r="D628" s="107"/>
      <c r="E628" s="108"/>
      <c r="F628" s="108"/>
      <c r="G628" s="109"/>
      <c r="H628" s="108"/>
      <c r="I628" s="184"/>
      <c r="J628" s="184"/>
      <c r="K628" s="184"/>
      <c r="L628" s="184"/>
      <c r="M628" s="184"/>
      <c r="N628" s="184"/>
      <c r="O628" s="184"/>
      <c r="P628" s="108"/>
      <c r="Q628" s="123"/>
      <c r="R628" s="124"/>
      <c r="S628" s="124"/>
      <c r="T628" s="124"/>
      <c r="U628" s="124"/>
      <c r="V628" s="124"/>
      <c r="W628" s="124"/>
    </row>
    <row r="629" spans="1:23" s="161" customFormat="1" ht="30" customHeight="1">
      <c r="A629" s="110">
        <v>1</v>
      </c>
      <c r="B629" s="109" t="s">
        <v>1812</v>
      </c>
      <c r="C629" s="107" t="s">
        <v>1077</v>
      </c>
      <c r="D629" s="107" t="s">
        <v>1772</v>
      </c>
      <c r="E629" s="108">
        <v>2026</v>
      </c>
      <c r="F629" s="108">
        <v>2028</v>
      </c>
      <c r="G629" s="109" t="s">
        <v>1813</v>
      </c>
      <c r="H629" s="108"/>
      <c r="I629" s="184">
        <v>8500</v>
      </c>
      <c r="J629" s="184">
        <v>8500</v>
      </c>
      <c r="K629" s="184"/>
      <c r="L629" s="184"/>
      <c r="M629" s="184">
        <v>8500</v>
      </c>
      <c r="N629" s="184"/>
      <c r="O629" s="184"/>
      <c r="P629" s="108"/>
      <c r="Q629" s="123"/>
      <c r="R629" s="124"/>
      <c r="S629" s="124"/>
      <c r="T629" s="124"/>
      <c r="U629" s="124"/>
      <c r="V629" s="124"/>
      <c r="W629" s="124"/>
    </row>
    <row r="630" spans="1:23" s="148" customFormat="1" ht="35.1" customHeight="1">
      <c r="A630" s="142" t="s">
        <v>108</v>
      </c>
      <c r="B630" s="131" t="s">
        <v>185</v>
      </c>
      <c r="C630" s="143"/>
      <c r="D630" s="144"/>
      <c r="E630" s="144"/>
      <c r="F630" s="144"/>
      <c r="G630" s="144"/>
      <c r="H630" s="144"/>
      <c r="I630" s="188">
        <f>+I631+I634</f>
        <v>45000</v>
      </c>
      <c r="J630" s="188">
        <f t="shared" ref="J630:O630" si="157">+J631+J634</f>
        <v>45000</v>
      </c>
      <c r="K630" s="188">
        <f t="shared" si="157"/>
        <v>0</v>
      </c>
      <c r="L630" s="188">
        <f t="shared" si="157"/>
        <v>0</v>
      </c>
      <c r="M630" s="188">
        <f t="shared" si="157"/>
        <v>45000</v>
      </c>
      <c r="N630" s="188">
        <f t="shared" si="157"/>
        <v>0</v>
      </c>
      <c r="O630" s="188">
        <f t="shared" si="157"/>
        <v>0</v>
      </c>
      <c r="P630" s="212">
        <v>15479</v>
      </c>
      <c r="Q630" s="147"/>
    </row>
    <row r="631" spans="1:23" s="215" customFormat="1" ht="31.5">
      <c r="A631" s="150">
        <v>1</v>
      </c>
      <c r="B631" s="131" t="s">
        <v>77</v>
      </c>
      <c r="C631" s="212"/>
      <c r="D631" s="212"/>
      <c r="E631" s="213"/>
      <c r="F631" s="212"/>
      <c r="G631" s="213"/>
      <c r="H631" s="213"/>
      <c r="I631" s="274"/>
      <c r="J631" s="274"/>
      <c r="K631" s="274"/>
      <c r="L631" s="274"/>
      <c r="M631" s="274"/>
      <c r="N631" s="274"/>
      <c r="O631" s="274"/>
      <c r="P631" s="212"/>
      <c r="Q631" s="214"/>
    </row>
    <row r="632" spans="1:23" s="199" customFormat="1">
      <c r="A632" s="152"/>
      <c r="B632" s="137" t="s">
        <v>22</v>
      </c>
      <c r="C632" s="216"/>
      <c r="D632" s="216"/>
      <c r="E632" s="217"/>
      <c r="F632" s="216"/>
      <c r="G632" s="217"/>
      <c r="H632" s="217"/>
      <c r="I632" s="172"/>
      <c r="J632" s="172"/>
      <c r="K632" s="172"/>
      <c r="L632" s="172"/>
      <c r="M632" s="172"/>
      <c r="N632" s="172"/>
      <c r="O632" s="172"/>
      <c r="P632" s="216"/>
      <c r="Q632" s="198"/>
    </row>
    <row r="633" spans="1:23" s="199" customFormat="1">
      <c r="A633" s="152"/>
      <c r="B633" s="137"/>
      <c r="C633" s="216"/>
      <c r="D633" s="216"/>
      <c r="E633" s="217"/>
      <c r="F633" s="216"/>
      <c r="G633" s="217"/>
      <c r="H633" s="217"/>
      <c r="I633" s="172"/>
      <c r="J633" s="172"/>
      <c r="K633" s="172"/>
      <c r="L633" s="172"/>
      <c r="M633" s="172"/>
      <c r="N633" s="172"/>
      <c r="O633" s="172"/>
      <c r="P633" s="216"/>
      <c r="Q633" s="198"/>
    </row>
    <row r="634" spans="1:23" s="215" customFormat="1" ht="31.5">
      <c r="A634" s="150">
        <v>2</v>
      </c>
      <c r="B634" s="131" t="s">
        <v>78</v>
      </c>
      <c r="C634" s="212"/>
      <c r="D634" s="212"/>
      <c r="E634" s="213"/>
      <c r="F634" s="212"/>
      <c r="G634" s="213"/>
      <c r="H634" s="213"/>
      <c r="I634" s="274">
        <f>I635</f>
        <v>45000</v>
      </c>
      <c r="J634" s="274">
        <f>J635</f>
        <v>45000</v>
      </c>
      <c r="K634" s="274"/>
      <c r="L634" s="274"/>
      <c r="M634" s="274">
        <f>M635</f>
        <v>45000</v>
      </c>
      <c r="N634" s="274"/>
      <c r="O634" s="274"/>
      <c r="P634" s="143"/>
      <c r="Q634" s="214"/>
    </row>
    <row r="635" spans="1:23" s="215" customFormat="1" ht="31.5">
      <c r="A635" s="150" t="s">
        <v>60</v>
      </c>
      <c r="B635" s="131" t="s">
        <v>79</v>
      </c>
      <c r="C635" s="212"/>
      <c r="D635" s="212"/>
      <c r="E635" s="213"/>
      <c r="F635" s="212"/>
      <c r="G635" s="213"/>
      <c r="H635" s="213"/>
      <c r="I635" s="274">
        <f>SUM(I637:I640)</f>
        <v>45000</v>
      </c>
      <c r="J635" s="274">
        <f>SUM(J637:J640)</f>
        <v>45000</v>
      </c>
      <c r="K635" s="274"/>
      <c r="L635" s="274"/>
      <c r="M635" s="274">
        <f>SUM(M637:M640)</f>
        <v>45000</v>
      </c>
      <c r="N635" s="274"/>
      <c r="O635" s="274"/>
      <c r="P635" s="212"/>
      <c r="Q635" s="214"/>
    </row>
    <row r="636" spans="1:23" s="199" customFormat="1" ht="31.5">
      <c r="A636" s="150" t="s">
        <v>240</v>
      </c>
      <c r="B636" s="131" t="s">
        <v>1814</v>
      </c>
      <c r="C636" s="212"/>
      <c r="D636" s="212"/>
      <c r="E636" s="213"/>
      <c r="F636" s="212"/>
      <c r="G636" s="213"/>
      <c r="H636" s="213"/>
      <c r="I636" s="274"/>
      <c r="J636" s="274"/>
      <c r="K636" s="274"/>
      <c r="L636" s="274"/>
      <c r="M636" s="274"/>
      <c r="N636" s="274"/>
      <c r="O636" s="274"/>
      <c r="P636" s="212"/>
      <c r="Q636" s="198"/>
    </row>
    <row r="637" spans="1:23" s="199" customFormat="1" ht="47.25">
      <c r="A637" s="152">
        <v>1</v>
      </c>
      <c r="B637" s="137" t="s">
        <v>1815</v>
      </c>
      <c r="C637" s="216" t="s">
        <v>25</v>
      </c>
      <c r="D637" s="216" t="s">
        <v>459</v>
      </c>
      <c r="E637" s="217"/>
      <c r="F637" s="216"/>
      <c r="G637" s="217"/>
      <c r="H637" s="217"/>
      <c r="I637" s="172">
        <v>40000</v>
      </c>
      <c r="J637" s="172">
        <v>40000</v>
      </c>
      <c r="K637" s="172"/>
      <c r="L637" s="172"/>
      <c r="M637" s="172">
        <f>J637</f>
        <v>40000</v>
      </c>
      <c r="N637" s="172"/>
      <c r="O637" s="172"/>
      <c r="P637" s="473" t="s">
        <v>1816</v>
      </c>
      <c r="Q637" s="198"/>
    </row>
    <row r="638" spans="1:23" s="215" customFormat="1">
      <c r="A638" s="150" t="s">
        <v>240</v>
      </c>
      <c r="B638" s="131" t="s">
        <v>1817</v>
      </c>
      <c r="C638" s="212"/>
      <c r="D638" s="212"/>
      <c r="E638" s="213"/>
      <c r="F638" s="212"/>
      <c r="G638" s="213"/>
      <c r="H638" s="213"/>
      <c r="I638" s="274"/>
      <c r="J638" s="274"/>
      <c r="K638" s="274"/>
      <c r="L638" s="274"/>
      <c r="M638" s="274"/>
      <c r="N638" s="274"/>
      <c r="O638" s="274"/>
      <c r="P638" s="473"/>
      <c r="Q638" s="214"/>
    </row>
    <row r="639" spans="1:23" s="199" customFormat="1" ht="31.5">
      <c r="A639" s="152">
        <v>2</v>
      </c>
      <c r="B639" s="137" t="s">
        <v>1818</v>
      </c>
      <c r="C639" s="216" t="s">
        <v>25</v>
      </c>
      <c r="D639" s="216" t="s">
        <v>459</v>
      </c>
      <c r="E639" s="217"/>
      <c r="F639" s="216"/>
      <c r="G639" s="217"/>
      <c r="H639" s="217"/>
      <c r="I639" s="172">
        <f t="shared" ref="I639:I640" si="158">J639</f>
        <v>2500</v>
      </c>
      <c r="J639" s="172">
        <v>2500</v>
      </c>
      <c r="K639" s="172"/>
      <c r="L639" s="172"/>
      <c r="M639" s="172">
        <v>2500</v>
      </c>
      <c r="N639" s="172"/>
      <c r="O639" s="172"/>
      <c r="P639" s="473"/>
      <c r="Q639" s="198"/>
    </row>
    <row r="640" spans="1:23" s="199" customFormat="1">
      <c r="A640" s="152">
        <v>3</v>
      </c>
      <c r="B640" s="137" t="s">
        <v>1819</v>
      </c>
      <c r="C640" s="216" t="s">
        <v>25</v>
      </c>
      <c r="D640" s="216" t="s">
        <v>459</v>
      </c>
      <c r="E640" s="217"/>
      <c r="F640" s="216"/>
      <c r="G640" s="217"/>
      <c r="H640" s="217"/>
      <c r="I640" s="172">
        <f t="shared" si="158"/>
        <v>2500</v>
      </c>
      <c r="J640" s="172">
        <f>M640</f>
        <v>2500</v>
      </c>
      <c r="K640" s="172"/>
      <c r="L640" s="172"/>
      <c r="M640" s="172">
        <v>2500</v>
      </c>
      <c r="N640" s="172"/>
      <c r="O640" s="172"/>
      <c r="P640" s="473"/>
      <c r="Q640" s="198"/>
    </row>
    <row r="641" spans="1:23" s="199" customFormat="1">
      <c r="A641" s="150" t="s">
        <v>61</v>
      </c>
      <c r="B641" s="131" t="s">
        <v>80</v>
      </c>
      <c r="C641" s="212"/>
      <c r="D641" s="212"/>
      <c r="E641" s="213"/>
      <c r="F641" s="212"/>
      <c r="G641" s="213"/>
      <c r="H641" s="213"/>
      <c r="I641" s="274"/>
      <c r="J641" s="274"/>
      <c r="K641" s="274"/>
      <c r="L641" s="274"/>
      <c r="M641" s="274"/>
      <c r="N641" s="274"/>
      <c r="O641" s="274"/>
      <c r="P641" s="212"/>
      <c r="Q641" s="198"/>
    </row>
    <row r="642" spans="1:23" s="148" customFormat="1" ht="72" customHeight="1">
      <c r="A642" s="142" t="s">
        <v>1820</v>
      </c>
      <c r="B642" s="131" t="s">
        <v>44</v>
      </c>
      <c r="C642" s="143"/>
      <c r="D642" s="144"/>
      <c r="E642" s="144"/>
      <c r="F642" s="144"/>
      <c r="G642" s="144"/>
      <c r="H642" s="144"/>
      <c r="I642" s="188">
        <f t="shared" ref="I642:O642" si="159">+I643+I655+I763+I776+I789+I801+I826+I858+I868+I880</f>
        <v>814809.91999999993</v>
      </c>
      <c r="J642" s="188">
        <f t="shared" si="159"/>
        <v>814809.91999999993</v>
      </c>
      <c r="K642" s="188">
        <f t="shared" si="159"/>
        <v>0</v>
      </c>
      <c r="L642" s="188">
        <f t="shared" si="159"/>
        <v>0</v>
      </c>
      <c r="M642" s="188">
        <f t="shared" si="159"/>
        <v>814809.91999999993</v>
      </c>
      <c r="N642" s="188">
        <f t="shared" si="159"/>
        <v>0</v>
      </c>
      <c r="O642" s="188">
        <f t="shared" si="159"/>
        <v>0</v>
      </c>
      <c r="P642" s="144"/>
      <c r="Q642" s="147"/>
    </row>
    <row r="643" spans="1:23" s="148" customFormat="1" ht="35.1" customHeight="1">
      <c r="A643" s="142" t="s">
        <v>19</v>
      </c>
      <c r="B643" s="131" t="s">
        <v>932</v>
      </c>
      <c r="C643" s="143"/>
      <c r="D643" s="144"/>
      <c r="E643" s="144"/>
      <c r="F643" s="144"/>
      <c r="G643" s="144"/>
      <c r="H643" s="144"/>
      <c r="I643" s="188">
        <f>SUM(I646:I654)</f>
        <v>38600</v>
      </c>
      <c r="J643" s="188">
        <f>SUM(J646:J654)</f>
        <v>38600</v>
      </c>
      <c r="K643" s="188">
        <f>SUM(K646:K654)</f>
        <v>0</v>
      </c>
      <c r="L643" s="188">
        <f>SUM(L646:L654)</f>
        <v>0</v>
      </c>
      <c r="M643" s="188">
        <f>SUM(M646:M654)</f>
        <v>38600</v>
      </c>
      <c r="N643" s="188"/>
      <c r="O643" s="188"/>
      <c r="P643" s="164"/>
      <c r="Q643" s="147"/>
    </row>
    <row r="644" spans="1:23" s="161" customFormat="1" ht="44.25" customHeight="1">
      <c r="A644" s="218" t="s">
        <v>19</v>
      </c>
      <c r="B644" s="219" t="s">
        <v>1821</v>
      </c>
      <c r="C644" s="182"/>
      <c r="D644" s="158"/>
      <c r="E644" s="158"/>
      <c r="F644" s="158"/>
      <c r="G644" s="158"/>
      <c r="H644" s="158"/>
      <c r="I644" s="139"/>
      <c r="J644" s="139"/>
      <c r="K644" s="139"/>
      <c r="L644" s="139"/>
      <c r="M644" s="139"/>
      <c r="N644" s="139"/>
      <c r="O644" s="139"/>
      <c r="P644" s="158"/>
      <c r="Q644" s="160"/>
    </row>
    <row r="645" spans="1:23" s="161" customFormat="1" ht="44.25" customHeight="1">
      <c r="A645" s="218" t="s">
        <v>21</v>
      </c>
      <c r="B645" s="219" t="s">
        <v>1822</v>
      </c>
      <c r="C645" s="182"/>
      <c r="D645" s="158"/>
      <c r="E645" s="158"/>
      <c r="F645" s="158"/>
      <c r="G645" s="158"/>
      <c r="H645" s="158"/>
      <c r="I645" s="139"/>
      <c r="J645" s="139"/>
      <c r="K645" s="139"/>
      <c r="L645" s="139"/>
      <c r="M645" s="139"/>
      <c r="N645" s="139"/>
      <c r="O645" s="139"/>
      <c r="P645" s="158"/>
      <c r="Q645" s="160"/>
    </row>
    <row r="646" spans="1:23" s="161" customFormat="1" ht="64.5" customHeight="1">
      <c r="A646" s="168">
        <v>1</v>
      </c>
      <c r="B646" s="137" t="s">
        <v>1823</v>
      </c>
      <c r="C646" s="152" t="s">
        <v>25</v>
      </c>
      <c r="D646" s="152" t="s">
        <v>939</v>
      </c>
      <c r="E646" s="158">
        <v>2026</v>
      </c>
      <c r="F646" s="158">
        <v>2030</v>
      </c>
      <c r="G646" s="158"/>
      <c r="H646" s="158"/>
      <c r="I646" s="184">
        <f>J646</f>
        <v>2000</v>
      </c>
      <c r="J646" s="184">
        <v>2000</v>
      </c>
      <c r="K646" s="139"/>
      <c r="L646" s="139"/>
      <c r="M646" s="139">
        <f t="shared" ref="M646:M654" si="160">J646</f>
        <v>2000</v>
      </c>
      <c r="N646" s="139"/>
      <c r="O646" s="139"/>
      <c r="P646" s="158"/>
      <c r="Q646" s="160">
        <f>+A654+A661+A663+A665+A669+A675+A678+A687+A689+A691+A694+A696+A698+A700+A703+A705+A708+A711+A713+12+A745+A755+A757+A760+A774+A784+A786+A793+A800+1+2+1+1+2+1+2+A841+A851+A857+A867+A879+A884+1+1+1</f>
        <v>147</v>
      </c>
    </row>
    <row r="647" spans="1:23" s="161" customFormat="1" ht="97.5" customHeight="1">
      <c r="A647" s="168">
        <v>2</v>
      </c>
      <c r="B647" s="137" t="s">
        <v>1824</v>
      </c>
      <c r="C647" s="152" t="s">
        <v>25</v>
      </c>
      <c r="D647" s="152" t="s">
        <v>939</v>
      </c>
      <c r="E647" s="158">
        <v>2026</v>
      </c>
      <c r="F647" s="158">
        <v>2030</v>
      </c>
      <c r="G647" s="158"/>
      <c r="H647" s="158"/>
      <c r="I647" s="184">
        <f t="shared" ref="I647:I653" si="161">J647</f>
        <v>3400</v>
      </c>
      <c r="J647" s="184">
        <v>3400</v>
      </c>
      <c r="K647" s="139"/>
      <c r="L647" s="139"/>
      <c r="M647" s="139">
        <f t="shared" si="160"/>
        <v>3400</v>
      </c>
      <c r="N647" s="139"/>
      <c r="O647" s="139"/>
      <c r="P647" s="158"/>
      <c r="Q647" s="160"/>
    </row>
    <row r="648" spans="1:23" s="161" customFormat="1" ht="72" customHeight="1">
      <c r="A648" s="168">
        <v>3</v>
      </c>
      <c r="B648" s="137" t="s">
        <v>1825</v>
      </c>
      <c r="C648" s="152" t="s">
        <v>25</v>
      </c>
      <c r="D648" s="152" t="s">
        <v>942</v>
      </c>
      <c r="E648" s="158">
        <v>2026</v>
      </c>
      <c r="F648" s="158">
        <v>2030</v>
      </c>
      <c r="G648" s="158"/>
      <c r="H648" s="158"/>
      <c r="I648" s="184">
        <f t="shared" si="161"/>
        <v>3400</v>
      </c>
      <c r="J648" s="184">
        <v>3400</v>
      </c>
      <c r="K648" s="139"/>
      <c r="L648" s="139"/>
      <c r="M648" s="139">
        <f t="shared" si="160"/>
        <v>3400</v>
      </c>
      <c r="N648" s="139"/>
      <c r="O648" s="139"/>
      <c r="P648" s="158"/>
      <c r="Q648" s="160"/>
    </row>
    <row r="649" spans="1:23" s="161" customFormat="1" ht="121.5" customHeight="1">
      <c r="A649" s="168">
        <v>4</v>
      </c>
      <c r="B649" s="137" t="s">
        <v>1826</v>
      </c>
      <c r="C649" s="152" t="s">
        <v>25</v>
      </c>
      <c r="D649" s="152" t="s">
        <v>957</v>
      </c>
      <c r="E649" s="158">
        <v>2026</v>
      </c>
      <c r="F649" s="158">
        <v>2030</v>
      </c>
      <c r="G649" s="158"/>
      <c r="H649" s="158"/>
      <c r="I649" s="184">
        <f t="shared" si="161"/>
        <v>2700</v>
      </c>
      <c r="J649" s="184">
        <v>2700</v>
      </c>
      <c r="K649" s="139"/>
      <c r="L649" s="139"/>
      <c r="M649" s="139">
        <f t="shared" si="160"/>
        <v>2700</v>
      </c>
      <c r="N649" s="139"/>
      <c r="O649" s="139"/>
      <c r="P649" s="158"/>
      <c r="Q649" s="160"/>
    </row>
    <row r="650" spans="1:23" s="161" customFormat="1" ht="60" customHeight="1">
      <c r="A650" s="168">
        <v>5</v>
      </c>
      <c r="B650" s="137" t="s">
        <v>1827</v>
      </c>
      <c r="C650" s="152" t="s">
        <v>25</v>
      </c>
      <c r="D650" s="152" t="s">
        <v>957</v>
      </c>
      <c r="E650" s="158">
        <v>2026</v>
      </c>
      <c r="F650" s="158">
        <v>2030</v>
      </c>
      <c r="G650" s="158"/>
      <c r="H650" s="158"/>
      <c r="I650" s="184">
        <f t="shared" si="161"/>
        <v>5000</v>
      </c>
      <c r="J650" s="184">
        <v>5000</v>
      </c>
      <c r="K650" s="139"/>
      <c r="L650" s="139"/>
      <c r="M650" s="139">
        <f t="shared" si="160"/>
        <v>5000</v>
      </c>
      <c r="N650" s="139"/>
      <c r="O650" s="139"/>
      <c r="P650" s="158"/>
      <c r="Q650" s="160"/>
    </row>
    <row r="651" spans="1:23" s="161" customFormat="1" ht="119.25" customHeight="1">
      <c r="A651" s="168">
        <v>6</v>
      </c>
      <c r="B651" s="137" t="s">
        <v>1828</v>
      </c>
      <c r="C651" s="152" t="s">
        <v>25</v>
      </c>
      <c r="D651" s="152" t="s">
        <v>792</v>
      </c>
      <c r="E651" s="158">
        <v>2026</v>
      </c>
      <c r="F651" s="158">
        <v>2030</v>
      </c>
      <c r="G651" s="158"/>
      <c r="H651" s="158"/>
      <c r="I651" s="184">
        <f t="shared" si="161"/>
        <v>2800</v>
      </c>
      <c r="J651" s="184">
        <v>2800</v>
      </c>
      <c r="K651" s="139"/>
      <c r="L651" s="139"/>
      <c r="M651" s="139">
        <f t="shared" si="160"/>
        <v>2800</v>
      </c>
      <c r="N651" s="139"/>
      <c r="O651" s="139"/>
      <c r="P651" s="158"/>
      <c r="Q651" s="160"/>
    </row>
    <row r="652" spans="1:23" s="161" customFormat="1" ht="134.25" customHeight="1">
      <c r="A652" s="168">
        <v>7</v>
      </c>
      <c r="B652" s="137" t="s">
        <v>1829</v>
      </c>
      <c r="C652" s="152" t="s">
        <v>25</v>
      </c>
      <c r="D652" s="152" t="s">
        <v>792</v>
      </c>
      <c r="E652" s="158">
        <v>2026</v>
      </c>
      <c r="F652" s="158">
        <v>2030</v>
      </c>
      <c r="G652" s="158"/>
      <c r="H652" s="158"/>
      <c r="I652" s="184">
        <f t="shared" si="161"/>
        <v>6000</v>
      </c>
      <c r="J652" s="184">
        <v>6000</v>
      </c>
      <c r="K652" s="139"/>
      <c r="L652" s="139"/>
      <c r="M652" s="139">
        <f t="shared" si="160"/>
        <v>6000</v>
      </c>
      <c r="N652" s="139"/>
      <c r="O652" s="139"/>
      <c r="P652" s="158"/>
      <c r="Q652" s="160"/>
    </row>
    <row r="653" spans="1:23" s="161" customFormat="1" ht="94.5">
      <c r="A653" s="168">
        <v>8</v>
      </c>
      <c r="B653" s="137" t="s">
        <v>1830</v>
      </c>
      <c r="C653" s="152"/>
      <c r="D653" s="152"/>
      <c r="E653" s="158"/>
      <c r="F653" s="158"/>
      <c r="G653" s="158"/>
      <c r="H653" s="158"/>
      <c r="I653" s="184">
        <f t="shared" si="161"/>
        <v>6300</v>
      </c>
      <c r="J653" s="184">
        <v>6300</v>
      </c>
      <c r="K653" s="139"/>
      <c r="L653" s="139"/>
      <c r="M653" s="139">
        <f t="shared" si="160"/>
        <v>6300</v>
      </c>
      <c r="N653" s="139"/>
      <c r="O653" s="139"/>
      <c r="P653" s="158"/>
      <c r="Q653" s="160"/>
    </row>
    <row r="654" spans="1:23" s="161" customFormat="1" ht="98.25" customHeight="1">
      <c r="A654" s="168">
        <v>9</v>
      </c>
      <c r="B654" s="137" t="s">
        <v>1831</v>
      </c>
      <c r="C654" s="152" t="s">
        <v>25</v>
      </c>
      <c r="D654" s="152" t="s">
        <v>712</v>
      </c>
      <c r="E654" s="158">
        <v>2026</v>
      </c>
      <c r="F654" s="158">
        <v>2030</v>
      </c>
      <c r="G654" s="158"/>
      <c r="H654" s="158"/>
      <c r="I654" s="184">
        <f>J654</f>
        <v>7000</v>
      </c>
      <c r="J654" s="184">
        <v>7000</v>
      </c>
      <c r="K654" s="139"/>
      <c r="L654" s="139"/>
      <c r="M654" s="139">
        <f t="shared" si="160"/>
        <v>7000</v>
      </c>
      <c r="N654" s="139"/>
      <c r="O654" s="139"/>
      <c r="P654" s="158"/>
      <c r="Q654" s="160"/>
    </row>
    <row r="655" spans="1:23" s="148" customFormat="1" ht="40.5" customHeight="1">
      <c r="A655" s="142" t="s">
        <v>21</v>
      </c>
      <c r="B655" s="131" t="s">
        <v>180</v>
      </c>
      <c r="C655" s="143"/>
      <c r="D655" s="144"/>
      <c r="E655" s="144"/>
      <c r="F655" s="144"/>
      <c r="G655" s="144"/>
      <c r="H655" s="144"/>
      <c r="I655" s="188">
        <f>+I656+I681+I716</f>
        <v>300010</v>
      </c>
      <c r="J655" s="188">
        <f t="shared" ref="J655:M655" si="162">+J656+J681+J716</f>
        <v>300010</v>
      </c>
      <c r="K655" s="188">
        <f t="shared" si="162"/>
        <v>0</v>
      </c>
      <c r="L655" s="188">
        <f t="shared" si="162"/>
        <v>0</v>
      </c>
      <c r="M655" s="188">
        <f t="shared" si="162"/>
        <v>300010</v>
      </c>
      <c r="N655" s="188"/>
      <c r="O655" s="188"/>
      <c r="P655" s="144"/>
      <c r="Q655" s="147"/>
    </row>
    <row r="656" spans="1:23" s="161" customFormat="1" ht="30" customHeight="1">
      <c r="A656" s="142" t="s">
        <v>1832</v>
      </c>
      <c r="B656" s="131" t="s">
        <v>1833</v>
      </c>
      <c r="C656" s="152"/>
      <c r="D656" s="157"/>
      <c r="E656" s="157"/>
      <c r="F656" s="157"/>
      <c r="G656" s="204"/>
      <c r="H656" s="157"/>
      <c r="I656" s="188">
        <f t="shared" ref="I656:O656" si="163">I657+I658+I680</f>
        <v>124700</v>
      </c>
      <c r="J656" s="188">
        <f t="shared" si="163"/>
        <v>124700</v>
      </c>
      <c r="K656" s="188">
        <f t="shared" si="163"/>
        <v>0</v>
      </c>
      <c r="L656" s="188">
        <f t="shared" si="163"/>
        <v>0</v>
      </c>
      <c r="M656" s="188">
        <f t="shared" si="163"/>
        <v>124700</v>
      </c>
      <c r="N656" s="188">
        <f t="shared" si="163"/>
        <v>0</v>
      </c>
      <c r="O656" s="188">
        <f t="shared" si="163"/>
        <v>0</v>
      </c>
      <c r="P656" s="157"/>
      <c r="Q656" s="123"/>
      <c r="R656" s="124"/>
      <c r="S656" s="124"/>
      <c r="T656" s="124"/>
      <c r="U656" s="124"/>
      <c r="V656" s="124"/>
      <c r="W656" s="124"/>
    </row>
    <row r="657" spans="1:23" s="161" customFormat="1" ht="30" customHeight="1">
      <c r="A657" s="142">
        <v>1</v>
      </c>
      <c r="B657" s="131" t="s">
        <v>77</v>
      </c>
      <c r="C657" s="150"/>
      <c r="D657" s="142"/>
      <c r="E657" s="142"/>
      <c r="F657" s="142"/>
      <c r="G657" s="220"/>
      <c r="H657" s="142"/>
      <c r="I657" s="188"/>
      <c r="J657" s="139"/>
      <c r="K657" s="188"/>
      <c r="L657" s="188"/>
      <c r="M657" s="188"/>
      <c r="N657" s="188"/>
      <c r="O657" s="188"/>
      <c r="P657" s="142"/>
      <c r="Q657" s="123"/>
      <c r="R657" s="124"/>
      <c r="S657" s="124"/>
      <c r="T657" s="124"/>
      <c r="U657" s="124"/>
      <c r="V657" s="124"/>
      <c r="W657" s="124"/>
    </row>
    <row r="658" spans="1:23" s="161" customFormat="1" ht="30" customHeight="1">
      <c r="A658" s="142">
        <v>2</v>
      </c>
      <c r="B658" s="131" t="s">
        <v>78</v>
      </c>
      <c r="C658" s="150"/>
      <c r="D658" s="142"/>
      <c r="E658" s="142"/>
      <c r="F658" s="142"/>
      <c r="G658" s="220"/>
      <c r="H658" s="142"/>
      <c r="I658" s="188">
        <f t="shared" ref="I658:O658" si="164">I659+I679</f>
        <v>124700</v>
      </c>
      <c r="J658" s="188">
        <f t="shared" si="164"/>
        <v>124700</v>
      </c>
      <c r="K658" s="188">
        <f t="shared" si="164"/>
        <v>0</v>
      </c>
      <c r="L658" s="188">
        <f t="shared" si="164"/>
        <v>0</v>
      </c>
      <c r="M658" s="188">
        <f t="shared" si="164"/>
        <v>124700</v>
      </c>
      <c r="N658" s="188">
        <f t="shared" si="164"/>
        <v>0</v>
      </c>
      <c r="O658" s="188">
        <f t="shared" si="164"/>
        <v>0</v>
      </c>
      <c r="P658" s="142"/>
      <c r="Q658" s="123"/>
      <c r="R658" s="124"/>
      <c r="S658" s="124"/>
      <c r="T658" s="124"/>
      <c r="U658" s="124"/>
      <c r="V658" s="124"/>
      <c r="W658" s="124"/>
    </row>
    <row r="659" spans="1:23" s="161" customFormat="1" ht="30" customHeight="1">
      <c r="A659" s="142" t="s">
        <v>60</v>
      </c>
      <c r="B659" s="131" t="s">
        <v>79</v>
      </c>
      <c r="C659" s="150"/>
      <c r="D659" s="142"/>
      <c r="E659" s="142"/>
      <c r="F659" s="142"/>
      <c r="G659" s="131"/>
      <c r="H659" s="142"/>
      <c r="I659" s="276">
        <f t="shared" ref="I659:O659" si="165">I660+I662+I664+I666+I670+I676</f>
        <v>124700</v>
      </c>
      <c r="J659" s="276">
        <f t="shared" si="165"/>
        <v>124700</v>
      </c>
      <c r="K659" s="276">
        <f t="shared" si="165"/>
        <v>0</v>
      </c>
      <c r="L659" s="276">
        <f t="shared" si="165"/>
        <v>0</v>
      </c>
      <c r="M659" s="276">
        <f t="shared" si="165"/>
        <v>124700</v>
      </c>
      <c r="N659" s="276">
        <f t="shared" si="165"/>
        <v>0</v>
      </c>
      <c r="O659" s="276">
        <f t="shared" si="165"/>
        <v>0</v>
      </c>
      <c r="P659" s="142"/>
      <c r="Q659" s="123"/>
      <c r="R659" s="124"/>
      <c r="S659" s="124"/>
      <c r="T659" s="124"/>
      <c r="U659" s="124"/>
      <c r="V659" s="124"/>
      <c r="W659" s="124"/>
    </row>
    <row r="660" spans="1:23" s="161" customFormat="1" ht="30" customHeight="1">
      <c r="A660" s="150" t="s">
        <v>240</v>
      </c>
      <c r="B660" s="131" t="s">
        <v>1834</v>
      </c>
      <c r="C660" s="152"/>
      <c r="D660" s="157"/>
      <c r="E660" s="157"/>
      <c r="F660" s="157"/>
      <c r="G660" s="131"/>
      <c r="H660" s="157"/>
      <c r="I660" s="276">
        <f t="shared" ref="I660:O660" si="166">SUM(I661:I661)</f>
        <v>3000</v>
      </c>
      <c r="J660" s="276">
        <f t="shared" si="166"/>
        <v>3000</v>
      </c>
      <c r="K660" s="276">
        <f t="shared" si="166"/>
        <v>0</v>
      </c>
      <c r="L660" s="276">
        <f t="shared" si="166"/>
        <v>0</v>
      </c>
      <c r="M660" s="276">
        <f t="shared" si="166"/>
        <v>3000</v>
      </c>
      <c r="N660" s="276">
        <f t="shared" si="166"/>
        <v>0</v>
      </c>
      <c r="O660" s="276">
        <f t="shared" si="166"/>
        <v>0</v>
      </c>
      <c r="P660" s="157"/>
      <c r="Q660" s="123"/>
      <c r="R660" s="124"/>
      <c r="S660" s="124"/>
      <c r="T660" s="124"/>
      <c r="U660" s="124"/>
      <c r="V660" s="124"/>
      <c r="W660" s="124"/>
    </row>
    <row r="661" spans="1:23" s="161" customFormat="1" ht="30" customHeight="1">
      <c r="A661" s="221">
        <v>1</v>
      </c>
      <c r="B661" s="137" t="s">
        <v>1835</v>
      </c>
      <c r="C661" s="107" t="s">
        <v>1077</v>
      </c>
      <c r="D661" s="152" t="s">
        <v>445</v>
      </c>
      <c r="E661" s="157">
        <v>2026</v>
      </c>
      <c r="F661" s="157">
        <v>2027</v>
      </c>
      <c r="G661" s="131"/>
      <c r="H661" s="157"/>
      <c r="I661" s="277">
        <f>J661</f>
        <v>3000</v>
      </c>
      <c r="J661" s="277">
        <v>3000</v>
      </c>
      <c r="K661" s="139"/>
      <c r="L661" s="139"/>
      <c r="M661" s="277">
        <f>I661</f>
        <v>3000</v>
      </c>
      <c r="N661" s="276"/>
      <c r="O661" s="276"/>
      <c r="P661" s="157"/>
      <c r="Q661" s="123"/>
      <c r="R661" s="124"/>
      <c r="S661" s="124"/>
      <c r="T661" s="124"/>
      <c r="U661" s="124"/>
      <c r="V661" s="124"/>
      <c r="W661" s="124"/>
    </row>
    <row r="662" spans="1:23" s="161" customFormat="1" ht="30" customHeight="1">
      <c r="A662" s="150" t="s">
        <v>240</v>
      </c>
      <c r="B662" s="131" t="s">
        <v>1323</v>
      </c>
      <c r="C662" s="152"/>
      <c r="D662" s="157"/>
      <c r="E662" s="157"/>
      <c r="F662" s="157"/>
      <c r="G662" s="131"/>
      <c r="H662" s="157"/>
      <c r="I662" s="276">
        <f t="shared" ref="I662:O662" si="167">SUM(I663:I663)</f>
        <v>4800</v>
      </c>
      <c r="J662" s="276">
        <f t="shared" si="167"/>
        <v>4800</v>
      </c>
      <c r="K662" s="276">
        <f t="shared" si="167"/>
        <v>0</v>
      </c>
      <c r="L662" s="276">
        <f t="shared" si="167"/>
        <v>0</v>
      </c>
      <c r="M662" s="276">
        <f t="shared" si="167"/>
        <v>4800</v>
      </c>
      <c r="N662" s="276">
        <f t="shared" si="167"/>
        <v>0</v>
      </c>
      <c r="O662" s="276">
        <f t="shared" si="167"/>
        <v>0</v>
      </c>
      <c r="P662" s="157"/>
      <c r="Q662" s="123"/>
      <c r="R662" s="124"/>
      <c r="S662" s="124"/>
      <c r="T662" s="124"/>
      <c r="U662" s="124"/>
      <c r="V662" s="124"/>
      <c r="W662" s="124"/>
    </row>
    <row r="663" spans="1:23" s="161" customFormat="1" ht="30" customHeight="1">
      <c r="A663" s="221">
        <v>1</v>
      </c>
      <c r="B663" s="137" t="s">
        <v>1836</v>
      </c>
      <c r="C663" s="107" t="s">
        <v>1077</v>
      </c>
      <c r="D663" s="152" t="s">
        <v>1069</v>
      </c>
      <c r="E663" s="157">
        <v>2027</v>
      </c>
      <c r="F663" s="157">
        <v>2028</v>
      </c>
      <c r="G663" s="137" t="s">
        <v>1837</v>
      </c>
      <c r="H663" s="157"/>
      <c r="I663" s="277">
        <f>J663</f>
        <v>4800</v>
      </c>
      <c r="J663" s="277">
        <v>4800</v>
      </c>
      <c r="K663" s="139"/>
      <c r="L663" s="139"/>
      <c r="M663" s="277">
        <f>I663</f>
        <v>4800</v>
      </c>
      <c r="N663" s="276"/>
      <c r="O663" s="276"/>
      <c r="P663" s="157"/>
      <c r="Q663" s="123"/>
      <c r="R663" s="124"/>
      <c r="S663" s="124"/>
      <c r="T663" s="124"/>
      <c r="U663" s="124"/>
      <c r="V663" s="124"/>
      <c r="W663" s="124"/>
    </row>
    <row r="664" spans="1:23" s="161" customFormat="1" ht="30" customHeight="1">
      <c r="A664" s="150" t="s">
        <v>240</v>
      </c>
      <c r="B664" s="131" t="s">
        <v>1838</v>
      </c>
      <c r="C664" s="152"/>
      <c r="D664" s="152"/>
      <c r="E664" s="157"/>
      <c r="F664" s="157"/>
      <c r="G664" s="131"/>
      <c r="H664" s="157"/>
      <c r="I664" s="276">
        <f t="shared" ref="I664:O664" si="168">SUM(I665:I665)</f>
        <v>5000</v>
      </c>
      <c r="J664" s="276">
        <f t="shared" si="168"/>
        <v>5000</v>
      </c>
      <c r="K664" s="276">
        <f t="shared" si="168"/>
        <v>0</v>
      </c>
      <c r="L664" s="276">
        <f t="shared" si="168"/>
        <v>0</v>
      </c>
      <c r="M664" s="276">
        <f t="shared" si="168"/>
        <v>5000</v>
      </c>
      <c r="N664" s="276">
        <f t="shared" si="168"/>
        <v>0</v>
      </c>
      <c r="O664" s="276">
        <f t="shared" si="168"/>
        <v>0</v>
      </c>
      <c r="P664" s="157"/>
      <c r="Q664" s="123"/>
      <c r="R664" s="124"/>
      <c r="S664" s="124"/>
      <c r="T664" s="124"/>
      <c r="U664" s="124"/>
      <c r="V664" s="124"/>
      <c r="W664" s="124"/>
    </row>
    <row r="665" spans="1:23" s="161" customFormat="1" ht="30" customHeight="1">
      <c r="A665" s="221">
        <v>1</v>
      </c>
      <c r="B665" s="137" t="s">
        <v>1839</v>
      </c>
      <c r="C665" s="107" t="s">
        <v>1077</v>
      </c>
      <c r="D665" s="152" t="s">
        <v>1840</v>
      </c>
      <c r="E665" s="157">
        <v>2026</v>
      </c>
      <c r="F665" s="157">
        <v>2027</v>
      </c>
      <c r="G665" s="137" t="s">
        <v>1841</v>
      </c>
      <c r="H665" s="157"/>
      <c r="I665" s="277">
        <f>J665</f>
        <v>5000</v>
      </c>
      <c r="J665" s="277">
        <v>5000</v>
      </c>
      <c r="K665" s="139"/>
      <c r="L665" s="139"/>
      <c r="M665" s="277">
        <f>I665</f>
        <v>5000</v>
      </c>
      <c r="N665" s="139"/>
      <c r="O665" s="139"/>
      <c r="P665" s="157"/>
      <c r="Q665" s="123"/>
      <c r="R665" s="124"/>
      <c r="S665" s="124"/>
      <c r="T665" s="124"/>
      <c r="U665" s="124"/>
      <c r="V665" s="124"/>
      <c r="W665" s="124"/>
    </row>
    <row r="666" spans="1:23" s="161" customFormat="1" ht="30" customHeight="1">
      <c r="A666" s="150" t="s">
        <v>240</v>
      </c>
      <c r="B666" s="131" t="s">
        <v>1842</v>
      </c>
      <c r="C666" s="152"/>
      <c r="D666" s="152"/>
      <c r="E666" s="157"/>
      <c r="F666" s="157"/>
      <c r="G666" s="131"/>
      <c r="H666" s="157"/>
      <c r="I666" s="276">
        <f t="shared" ref="I666:O666" si="169">SUM(I667:I669)</f>
        <v>48400</v>
      </c>
      <c r="J666" s="276">
        <f t="shared" si="169"/>
        <v>48400</v>
      </c>
      <c r="K666" s="276">
        <f t="shared" si="169"/>
        <v>0</v>
      </c>
      <c r="L666" s="276">
        <f t="shared" si="169"/>
        <v>0</v>
      </c>
      <c r="M666" s="276">
        <f t="shared" si="169"/>
        <v>48400</v>
      </c>
      <c r="N666" s="276">
        <f t="shared" si="169"/>
        <v>0</v>
      </c>
      <c r="O666" s="276">
        <f t="shared" si="169"/>
        <v>0</v>
      </c>
      <c r="P666" s="157"/>
      <c r="Q666" s="123"/>
      <c r="R666" s="124"/>
      <c r="S666" s="124"/>
      <c r="T666" s="124"/>
      <c r="U666" s="124"/>
      <c r="V666" s="124"/>
      <c r="W666" s="124"/>
    </row>
    <row r="667" spans="1:23" s="161" customFormat="1" ht="30" customHeight="1">
      <c r="A667" s="221">
        <v>1</v>
      </c>
      <c r="B667" s="137" t="s">
        <v>1843</v>
      </c>
      <c r="C667" s="107" t="s">
        <v>1077</v>
      </c>
      <c r="D667" s="152" t="s">
        <v>1844</v>
      </c>
      <c r="E667" s="157">
        <v>2026</v>
      </c>
      <c r="F667" s="157">
        <v>2028</v>
      </c>
      <c r="G667" s="137" t="s">
        <v>1845</v>
      </c>
      <c r="H667" s="157"/>
      <c r="I667" s="277">
        <f>J667</f>
        <v>18000</v>
      </c>
      <c r="J667" s="277">
        <v>18000</v>
      </c>
      <c r="K667" s="139"/>
      <c r="L667" s="139"/>
      <c r="M667" s="277">
        <f>I667</f>
        <v>18000</v>
      </c>
      <c r="N667" s="139"/>
      <c r="O667" s="139"/>
      <c r="P667" s="157"/>
      <c r="Q667" s="123"/>
      <c r="R667" s="124"/>
      <c r="S667" s="124"/>
      <c r="T667" s="124"/>
      <c r="U667" s="124"/>
      <c r="V667" s="124"/>
      <c r="W667" s="124"/>
    </row>
    <row r="668" spans="1:23" s="161" customFormat="1" ht="30" customHeight="1">
      <c r="A668" s="221">
        <v>2</v>
      </c>
      <c r="B668" s="222" t="s">
        <v>1846</v>
      </c>
      <c r="C668" s="107" t="s">
        <v>1077</v>
      </c>
      <c r="D668" s="152" t="s">
        <v>402</v>
      </c>
      <c r="E668" s="157">
        <v>2026</v>
      </c>
      <c r="F668" s="157">
        <v>2027</v>
      </c>
      <c r="G668" s="222" t="s">
        <v>1847</v>
      </c>
      <c r="H668" s="157"/>
      <c r="I668" s="277">
        <f>J668</f>
        <v>7500</v>
      </c>
      <c r="J668" s="277">
        <v>7500</v>
      </c>
      <c r="K668" s="139"/>
      <c r="L668" s="139"/>
      <c r="M668" s="277">
        <f>I668</f>
        <v>7500</v>
      </c>
      <c r="N668" s="139"/>
      <c r="O668" s="139"/>
      <c r="P668" s="157"/>
      <c r="Q668" s="123"/>
      <c r="R668" s="124"/>
      <c r="S668" s="124"/>
      <c r="T668" s="124"/>
      <c r="U668" s="124"/>
      <c r="V668" s="124"/>
      <c r="W668" s="124"/>
    </row>
    <row r="669" spans="1:23" s="161" customFormat="1" ht="30" customHeight="1">
      <c r="A669" s="221">
        <v>3</v>
      </c>
      <c r="B669" s="137" t="s">
        <v>1848</v>
      </c>
      <c r="C669" s="107" t="s">
        <v>1077</v>
      </c>
      <c r="D669" s="152" t="s">
        <v>431</v>
      </c>
      <c r="E669" s="157">
        <v>2027</v>
      </c>
      <c r="F669" s="157">
        <v>2028</v>
      </c>
      <c r="G669" s="137" t="s">
        <v>1849</v>
      </c>
      <c r="H669" s="157"/>
      <c r="I669" s="277">
        <f>J669</f>
        <v>22900</v>
      </c>
      <c r="J669" s="277">
        <v>22900</v>
      </c>
      <c r="K669" s="139"/>
      <c r="L669" s="139"/>
      <c r="M669" s="277">
        <f>I669</f>
        <v>22900</v>
      </c>
      <c r="N669" s="139"/>
      <c r="O669" s="139"/>
      <c r="P669" s="157"/>
      <c r="Q669" s="123"/>
      <c r="R669" s="124"/>
      <c r="S669" s="124"/>
      <c r="T669" s="124"/>
      <c r="U669" s="124"/>
      <c r="V669" s="124"/>
      <c r="W669" s="124"/>
    </row>
    <row r="670" spans="1:23" s="161" customFormat="1" ht="30" customHeight="1">
      <c r="A670" s="150" t="s">
        <v>240</v>
      </c>
      <c r="B670" s="131" t="s">
        <v>1043</v>
      </c>
      <c r="C670" s="152"/>
      <c r="D670" s="157"/>
      <c r="E670" s="157"/>
      <c r="F670" s="157"/>
      <c r="G670" s="131"/>
      <c r="H670" s="157"/>
      <c r="I670" s="276">
        <f>SUM(I671:I675)</f>
        <v>37500</v>
      </c>
      <c r="J670" s="276">
        <f t="shared" ref="J670:O670" si="170">SUM(J671:J675)</f>
        <v>37500</v>
      </c>
      <c r="K670" s="276">
        <f t="shared" si="170"/>
        <v>0</v>
      </c>
      <c r="L670" s="276">
        <f t="shared" si="170"/>
        <v>0</v>
      </c>
      <c r="M670" s="276">
        <f t="shared" si="170"/>
        <v>37500</v>
      </c>
      <c r="N670" s="276">
        <f t="shared" si="170"/>
        <v>0</v>
      </c>
      <c r="O670" s="276">
        <f t="shared" si="170"/>
        <v>0</v>
      </c>
      <c r="P670" s="157"/>
      <c r="Q670" s="123"/>
      <c r="R670" s="124"/>
      <c r="S670" s="124"/>
      <c r="T670" s="124"/>
      <c r="U670" s="124"/>
      <c r="V670" s="124"/>
      <c r="W670" s="124"/>
    </row>
    <row r="671" spans="1:23" s="161" customFormat="1" ht="30" customHeight="1">
      <c r="A671" s="221">
        <v>1</v>
      </c>
      <c r="B671" s="137" t="s">
        <v>1850</v>
      </c>
      <c r="C671" s="107" t="s">
        <v>1077</v>
      </c>
      <c r="D671" s="152" t="s">
        <v>423</v>
      </c>
      <c r="E671" s="157">
        <v>2026</v>
      </c>
      <c r="F671" s="157">
        <v>2027</v>
      </c>
      <c r="G671" s="137" t="s">
        <v>1851</v>
      </c>
      <c r="H671" s="157"/>
      <c r="I671" s="277">
        <f>J671</f>
        <v>9300</v>
      </c>
      <c r="J671" s="277">
        <v>9300</v>
      </c>
      <c r="K671" s="139"/>
      <c r="L671" s="139"/>
      <c r="M671" s="277">
        <f>I671</f>
        <v>9300</v>
      </c>
      <c r="N671" s="276"/>
      <c r="O671" s="276"/>
      <c r="P671" s="157"/>
      <c r="Q671" s="123"/>
      <c r="R671" s="124"/>
      <c r="S671" s="124"/>
      <c r="T671" s="124"/>
      <c r="U671" s="124"/>
      <c r="V671" s="124"/>
      <c r="W671" s="124"/>
    </row>
    <row r="672" spans="1:23" s="161" customFormat="1" ht="30" customHeight="1">
      <c r="A672" s="221">
        <v>2</v>
      </c>
      <c r="B672" s="137" t="s">
        <v>1852</v>
      </c>
      <c r="C672" s="107" t="s">
        <v>1077</v>
      </c>
      <c r="D672" s="152" t="s">
        <v>403</v>
      </c>
      <c r="E672" s="157">
        <v>2026</v>
      </c>
      <c r="F672" s="157">
        <v>2027</v>
      </c>
      <c r="G672" s="137" t="s">
        <v>1853</v>
      </c>
      <c r="H672" s="157"/>
      <c r="I672" s="277">
        <f>J672</f>
        <v>10700</v>
      </c>
      <c r="J672" s="277">
        <v>10700</v>
      </c>
      <c r="K672" s="139"/>
      <c r="L672" s="139"/>
      <c r="M672" s="277">
        <f>I672</f>
        <v>10700</v>
      </c>
      <c r="N672" s="276"/>
      <c r="O672" s="276"/>
      <c r="P672" s="157"/>
      <c r="Q672" s="123"/>
      <c r="R672" s="124"/>
      <c r="S672" s="124"/>
      <c r="T672" s="124"/>
      <c r="U672" s="124"/>
      <c r="V672" s="124"/>
      <c r="W672" s="124"/>
    </row>
    <row r="673" spans="1:23" s="161" customFormat="1" ht="30" customHeight="1">
      <c r="A673" s="221">
        <v>3</v>
      </c>
      <c r="B673" s="137" t="s">
        <v>1854</v>
      </c>
      <c r="C673" s="107" t="s">
        <v>1077</v>
      </c>
      <c r="D673" s="152" t="s">
        <v>431</v>
      </c>
      <c r="E673" s="157">
        <v>2027</v>
      </c>
      <c r="F673" s="157">
        <v>2028</v>
      </c>
      <c r="G673" s="137" t="s">
        <v>1855</v>
      </c>
      <c r="H673" s="157"/>
      <c r="I673" s="277">
        <f>J673</f>
        <v>7000</v>
      </c>
      <c r="J673" s="277">
        <v>7000</v>
      </c>
      <c r="K673" s="139"/>
      <c r="L673" s="139"/>
      <c r="M673" s="277">
        <f>I673</f>
        <v>7000</v>
      </c>
      <c r="N673" s="276"/>
      <c r="O673" s="276"/>
      <c r="P673" s="157"/>
      <c r="Q673" s="123"/>
      <c r="R673" s="124"/>
      <c r="S673" s="124"/>
      <c r="T673" s="124"/>
      <c r="U673" s="124"/>
      <c r="V673" s="124"/>
      <c r="W673" s="124"/>
    </row>
    <row r="674" spans="1:23" s="161" customFormat="1" ht="30" customHeight="1">
      <c r="A674" s="221">
        <v>4</v>
      </c>
      <c r="B674" s="137" t="s">
        <v>1856</v>
      </c>
      <c r="C674" s="107" t="s">
        <v>1077</v>
      </c>
      <c r="D674" s="152" t="s">
        <v>409</v>
      </c>
      <c r="E674" s="157">
        <v>2027</v>
      </c>
      <c r="F674" s="157">
        <v>2028</v>
      </c>
      <c r="G674" s="137" t="s">
        <v>1857</v>
      </c>
      <c r="H674" s="157"/>
      <c r="I674" s="277">
        <f>J674</f>
        <v>9100</v>
      </c>
      <c r="J674" s="277">
        <v>9100</v>
      </c>
      <c r="K674" s="139"/>
      <c r="L674" s="139"/>
      <c r="M674" s="277">
        <f>I674</f>
        <v>9100</v>
      </c>
      <c r="N674" s="276"/>
      <c r="O674" s="276"/>
      <c r="P674" s="157"/>
      <c r="Q674" s="123"/>
      <c r="R674" s="124"/>
      <c r="S674" s="124"/>
      <c r="T674" s="124"/>
      <c r="U674" s="124"/>
      <c r="V674" s="124"/>
      <c r="W674" s="124"/>
    </row>
    <row r="675" spans="1:23" s="161" customFormat="1" ht="30" customHeight="1">
      <c r="A675" s="221">
        <v>5</v>
      </c>
      <c r="B675" s="137" t="s">
        <v>1858</v>
      </c>
      <c r="C675" s="107" t="s">
        <v>1077</v>
      </c>
      <c r="D675" s="152" t="s">
        <v>1859</v>
      </c>
      <c r="E675" s="157">
        <v>2027</v>
      </c>
      <c r="F675" s="157">
        <f>E675</f>
        <v>2027</v>
      </c>
      <c r="G675" s="137" t="s">
        <v>1860</v>
      </c>
      <c r="H675" s="157"/>
      <c r="I675" s="277">
        <f>J675</f>
        <v>1400</v>
      </c>
      <c r="J675" s="277">
        <v>1400</v>
      </c>
      <c r="K675" s="139"/>
      <c r="L675" s="139"/>
      <c r="M675" s="277">
        <f>I675</f>
        <v>1400</v>
      </c>
      <c r="N675" s="139"/>
      <c r="O675" s="139"/>
      <c r="P675" s="157"/>
      <c r="Q675" s="123"/>
      <c r="R675" s="124"/>
      <c r="S675" s="124"/>
      <c r="T675" s="124"/>
      <c r="U675" s="124"/>
      <c r="V675" s="124"/>
      <c r="W675" s="124"/>
    </row>
    <row r="676" spans="1:23" s="161" customFormat="1" ht="30" customHeight="1">
      <c r="A676" s="150" t="s">
        <v>240</v>
      </c>
      <c r="B676" s="131" t="s">
        <v>1817</v>
      </c>
      <c r="C676" s="152"/>
      <c r="D676" s="157"/>
      <c r="E676" s="157"/>
      <c r="F676" s="157"/>
      <c r="G676" s="131"/>
      <c r="H676" s="157"/>
      <c r="I676" s="276">
        <f t="shared" ref="I676:O676" si="171">SUM(I677:I678)</f>
        <v>26000</v>
      </c>
      <c r="J676" s="276">
        <f t="shared" si="171"/>
        <v>26000</v>
      </c>
      <c r="K676" s="276">
        <f t="shared" si="171"/>
        <v>0</v>
      </c>
      <c r="L676" s="276">
        <f t="shared" si="171"/>
        <v>0</v>
      </c>
      <c r="M676" s="276">
        <f t="shared" si="171"/>
        <v>26000</v>
      </c>
      <c r="N676" s="276">
        <f t="shared" si="171"/>
        <v>0</v>
      </c>
      <c r="O676" s="276">
        <f t="shared" si="171"/>
        <v>0</v>
      </c>
      <c r="P676" s="157"/>
      <c r="Q676" s="123"/>
      <c r="R676" s="124"/>
      <c r="S676" s="124"/>
      <c r="T676" s="124"/>
      <c r="U676" s="124"/>
      <c r="V676" s="124"/>
      <c r="W676" s="124"/>
    </row>
    <row r="677" spans="1:23" s="161" customFormat="1" ht="30" customHeight="1">
      <c r="A677" s="221">
        <v>1</v>
      </c>
      <c r="B677" s="137" t="s">
        <v>1861</v>
      </c>
      <c r="C677" s="107" t="s">
        <v>1077</v>
      </c>
      <c r="D677" s="152" t="s">
        <v>1862</v>
      </c>
      <c r="E677" s="157">
        <v>2026</v>
      </c>
      <c r="F677" s="157">
        <v>2027</v>
      </c>
      <c r="G677" s="137" t="s">
        <v>1863</v>
      </c>
      <c r="H677" s="157"/>
      <c r="I677" s="277">
        <f>J677</f>
        <v>3000</v>
      </c>
      <c r="J677" s="277">
        <v>3000</v>
      </c>
      <c r="K677" s="139"/>
      <c r="L677" s="139"/>
      <c r="M677" s="277">
        <f>I677</f>
        <v>3000</v>
      </c>
      <c r="N677" s="276"/>
      <c r="O677" s="276"/>
      <c r="P677" s="157"/>
      <c r="Q677" s="123"/>
      <c r="R677" s="124"/>
      <c r="S677" s="124"/>
      <c r="T677" s="124"/>
      <c r="U677" s="124"/>
      <c r="V677" s="124"/>
      <c r="W677" s="124"/>
    </row>
    <row r="678" spans="1:23" s="161" customFormat="1" ht="30" customHeight="1">
      <c r="A678" s="221">
        <v>2</v>
      </c>
      <c r="B678" s="137" t="s">
        <v>1864</v>
      </c>
      <c r="C678" s="107" t="s">
        <v>1077</v>
      </c>
      <c r="D678" s="152" t="s">
        <v>409</v>
      </c>
      <c r="E678" s="157">
        <v>2027</v>
      </c>
      <c r="F678" s="157">
        <v>2029</v>
      </c>
      <c r="G678" s="137" t="s">
        <v>1865</v>
      </c>
      <c r="H678" s="157"/>
      <c r="I678" s="277">
        <f>J678</f>
        <v>23000</v>
      </c>
      <c r="J678" s="277">
        <v>23000</v>
      </c>
      <c r="K678" s="139"/>
      <c r="L678" s="139"/>
      <c r="M678" s="277">
        <f>I678</f>
        <v>23000</v>
      </c>
      <c r="N678" s="276"/>
      <c r="O678" s="276"/>
      <c r="P678" s="157"/>
      <c r="Q678" s="123"/>
      <c r="R678" s="124"/>
      <c r="S678" s="124"/>
      <c r="T678" s="124"/>
      <c r="U678" s="124"/>
      <c r="V678" s="124"/>
      <c r="W678" s="124"/>
    </row>
    <row r="679" spans="1:23" s="161" customFormat="1" ht="30" customHeight="1">
      <c r="A679" s="142" t="s">
        <v>61</v>
      </c>
      <c r="B679" s="131" t="s">
        <v>80</v>
      </c>
      <c r="C679" s="150"/>
      <c r="D679" s="152"/>
      <c r="E679" s="142"/>
      <c r="F679" s="142"/>
      <c r="G679" s="220"/>
      <c r="H679" s="142"/>
      <c r="I679" s="188"/>
      <c r="J679" s="139"/>
      <c r="K679" s="188"/>
      <c r="L679" s="188"/>
      <c r="M679" s="188"/>
      <c r="N679" s="188"/>
      <c r="O679" s="188"/>
      <c r="P679" s="142"/>
      <c r="Q679" s="123"/>
      <c r="R679" s="124"/>
      <c r="S679" s="124"/>
      <c r="T679" s="124"/>
      <c r="U679" s="124"/>
      <c r="V679" s="124"/>
      <c r="W679" s="124"/>
    </row>
    <row r="680" spans="1:23" s="161" customFormat="1" ht="30" customHeight="1">
      <c r="A680" s="142">
        <v>3</v>
      </c>
      <c r="B680" s="131" t="s">
        <v>81</v>
      </c>
      <c r="C680" s="152"/>
      <c r="D680" s="157"/>
      <c r="E680" s="157"/>
      <c r="F680" s="157"/>
      <c r="G680" s="204"/>
      <c r="H680" s="157"/>
      <c r="I680" s="139"/>
      <c r="J680" s="139"/>
      <c r="K680" s="139"/>
      <c r="L680" s="139"/>
      <c r="M680" s="139"/>
      <c r="N680" s="139"/>
      <c r="O680" s="139"/>
      <c r="P680" s="157"/>
      <c r="Q680" s="123"/>
      <c r="R680" s="124"/>
      <c r="S680" s="124"/>
      <c r="T680" s="124"/>
      <c r="U680" s="124"/>
      <c r="V680" s="124"/>
      <c r="W680" s="124"/>
    </row>
    <row r="681" spans="1:23" s="161" customFormat="1" ht="30" customHeight="1">
      <c r="A681" s="142" t="s">
        <v>1866</v>
      </c>
      <c r="B681" s="131" t="s">
        <v>1867</v>
      </c>
      <c r="C681" s="152"/>
      <c r="D681" s="157"/>
      <c r="E681" s="157"/>
      <c r="F681" s="157"/>
      <c r="G681" s="204"/>
      <c r="H681" s="157"/>
      <c r="I681" s="276">
        <f t="shared" ref="I681:O681" si="172">I682+I683+I715</f>
        <v>54800</v>
      </c>
      <c r="J681" s="276">
        <f t="shared" si="172"/>
        <v>54800</v>
      </c>
      <c r="K681" s="276">
        <f t="shared" si="172"/>
        <v>0</v>
      </c>
      <c r="L681" s="276">
        <f t="shared" si="172"/>
        <v>0</v>
      </c>
      <c r="M681" s="276">
        <f t="shared" si="172"/>
        <v>54800</v>
      </c>
      <c r="N681" s="276">
        <f t="shared" si="172"/>
        <v>0</v>
      </c>
      <c r="O681" s="276">
        <f t="shared" si="172"/>
        <v>0</v>
      </c>
      <c r="P681" s="157"/>
      <c r="Q681" s="123"/>
      <c r="R681" s="124"/>
      <c r="S681" s="124"/>
      <c r="T681" s="124"/>
      <c r="U681" s="124"/>
      <c r="V681" s="124"/>
      <c r="W681" s="124"/>
    </row>
    <row r="682" spans="1:23" s="161" customFormat="1" ht="30" customHeight="1">
      <c r="A682" s="142">
        <v>1</v>
      </c>
      <c r="B682" s="131" t="s">
        <v>77</v>
      </c>
      <c r="C682" s="150"/>
      <c r="D682" s="142"/>
      <c r="E682" s="142"/>
      <c r="F682" s="142"/>
      <c r="G682" s="220"/>
      <c r="H682" s="142"/>
      <c r="I682" s="276"/>
      <c r="J682" s="139"/>
      <c r="K682" s="188"/>
      <c r="L682" s="188"/>
      <c r="M682" s="188"/>
      <c r="N682" s="188"/>
      <c r="O682" s="188"/>
      <c r="P682" s="142"/>
      <c r="Q682" s="123"/>
      <c r="R682" s="124"/>
      <c r="S682" s="124"/>
      <c r="T682" s="124"/>
      <c r="U682" s="124"/>
      <c r="V682" s="124"/>
      <c r="W682" s="124"/>
    </row>
    <row r="683" spans="1:23" s="161" customFormat="1" ht="30" customHeight="1">
      <c r="A683" s="142">
        <v>2</v>
      </c>
      <c r="B683" s="131" t="s">
        <v>78</v>
      </c>
      <c r="C683" s="150"/>
      <c r="D683" s="142"/>
      <c r="E683" s="142"/>
      <c r="F683" s="142"/>
      <c r="G683" s="220"/>
      <c r="H683" s="142"/>
      <c r="I683" s="276">
        <f t="shared" ref="I683:O683" si="173">I684+I714</f>
        <v>54800</v>
      </c>
      <c r="J683" s="276">
        <f t="shared" si="173"/>
        <v>54800</v>
      </c>
      <c r="K683" s="276">
        <f t="shared" si="173"/>
        <v>0</v>
      </c>
      <c r="L683" s="276">
        <f t="shared" si="173"/>
        <v>0</v>
      </c>
      <c r="M683" s="276">
        <f t="shared" si="173"/>
        <v>54800</v>
      </c>
      <c r="N683" s="276">
        <f t="shared" si="173"/>
        <v>0</v>
      </c>
      <c r="O683" s="276">
        <f t="shared" si="173"/>
        <v>0</v>
      </c>
      <c r="P683" s="142"/>
      <c r="Q683" s="123"/>
      <c r="R683" s="124"/>
      <c r="S683" s="124"/>
      <c r="T683" s="124"/>
      <c r="U683" s="124"/>
      <c r="V683" s="124"/>
      <c r="W683" s="124"/>
    </row>
    <row r="684" spans="1:23" s="161" customFormat="1" ht="30" customHeight="1">
      <c r="A684" s="142" t="s">
        <v>60</v>
      </c>
      <c r="B684" s="131" t="s">
        <v>79</v>
      </c>
      <c r="C684" s="150"/>
      <c r="D684" s="142"/>
      <c r="E684" s="142"/>
      <c r="F684" s="142"/>
      <c r="G684" s="131"/>
      <c r="H684" s="142"/>
      <c r="I684" s="276">
        <f t="shared" ref="I684:O684" si="174">I685+I692+I701+I706</f>
        <v>54800</v>
      </c>
      <c r="J684" s="276">
        <f t="shared" si="174"/>
        <v>54800</v>
      </c>
      <c r="K684" s="276">
        <f t="shared" si="174"/>
        <v>0</v>
      </c>
      <c r="L684" s="276">
        <f t="shared" si="174"/>
        <v>0</v>
      </c>
      <c r="M684" s="276">
        <f t="shared" si="174"/>
        <v>54800</v>
      </c>
      <c r="N684" s="276">
        <f t="shared" si="174"/>
        <v>0</v>
      </c>
      <c r="O684" s="276">
        <f t="shared" si="174"/>
        <v>0</v>
      </c>
      <c r="P684" s="142"/>
      <c r="Q684" s="123"/>
      <c r="R684" s="124"/>
      <c r="S684" s="124"/>
      <c r="T684" s="124"/>
      <c r="U684" s="124"/>
      <c r="V684" s="124"/>
      <c r="W684" s="124"/>
    </row>
    <row r="685" spans="1:23" s="161" customFormat="1" ht="30" customHeight="1">
      <c r="A685" s="150" t="s">
        <v>771</v>
      </c>
      <c r="B685" s="131" t="s">
        <v>1868</v>
      </c>
      <c r="C685" s="150"/>
      <c r="D685" s="142"/>
      <c r="E685" s="142"/>
      <c r="F685" s="142"/>
      <c r="G685" s="131"/>
      <c r="H685" s="142"/>
      <c r="I685" s="276">
        <f>SUM(I687:I691)</f>
        <v>14400</v>
      </c>
      <c r="J685" s="276">
        <f t="shared" ref="J685:O685" si="175">SUM(J687:J691)</f>
        <v>14400</v>
      </c>
      <c r="K685" s="276">
        <f t="shared" si="175"/>
        <v>0</v>
      </c>
      <c r="L685" s="276">
        <f t="shared" si="175"/>
        <v>0</v>
      </c>
      <c r="M685" s="276">
        <f t="shared" si="175"/>
        <v>14400</v>
      </c>
      <c r="N685" s="276">
        <f t="shared" si="175"/>
        <v>0</v>
      </c>
      <c r="O685" s="276">
        <f t="shared" si="175"/>
        <v>0</v>
      </c>
      <c r="P685" s="142"/>
      <c r="Q685" s="123"/>
      <c r="R685" s="124"/>
      <c r="S685" s="124"/>
      <c r="T685" s="124"/>
      <c r="U685" s="124"/>
      <c r="V685" s="124"/>
      <c r="W685" s="124"/>
    </row>
    <row r="686" spans="1:23" s="161" customFormat="1" ht="30" customHeight="1">
      <c r="A686" s="150" t="s">
        <v>240</v>
      </c>
      <c r="B686" s="131" t="s">
        <v>1869</v>
      </c>
      <c r="C686" s="150"/>
      <c r="D686" s="142"/>
      <c r="E686" s="142"/>
      <c r="F686" s="142"/>
      <c r="G686" s="131"/>
      <c r="H686" s="142"/>
      <c r="I686" s="276"/>
      <c r="J686" s="276"/>
      <c r="K686" s="276"/>
      <c r="L686" s="276"/>
      <c r="M686" s="276"/>
      <c r="N686" s="276"/>
      <c r="O686" s="276"/>
      <c r="P686" s="142"/>
      <c r="Q686" s="123"/>
      <c r="R686" s="124"/>
      <c r="S686" s="124"/>
      <c r="T686" s="124"/>
      <c r="U686" s="124"/>
      <c r="V686" s="124"/>
      <c r="W686" s="124"/>
    </row>
    <row r="687" spans="1:23" s="161" customFormat="1" ht="30" customHeight="1">
      <c r="A687" s="221">
        <v>1</v>
      </c>
      <c r="B687" s="137" t="s">
        <v>1870</v>
      </c>
      <c r="C687" s="107" t="s">
        <v>1077</v>
      </c>
      <c r="D687" s="152" t="s">
        <v>445</v>
      </c>
      <c r="E687" s="157">
        <v>2026</v>
      </c>
      <c r="F687" s="157">
        <f>E687</f>
        <v>2026</v>
      </c>
      <c r="G687" s="137" t="s">
        <v>1871</v>
      </c>
      <c r="H687" s="157"/>
      <c r="I687" s="277">
        <f>J687</f>
        <v>1800</v>
      </c>
      <c r="J687" s="277">
        <v>1800</v>
      </c>
      <c r="K687" s="139"/>
      <c r="L687" s="139"/>
      <c r="M687" s="277">
        <f>I687</f>
        <v>1800</v>
      </c>
      <c r="N687" s="139"/>
      <c r="O687" s="139"/>
      <c r="P687" s="157"/>
      <c r="Q687" s="123"/>
      <c r="R687" s="124"/>
      <c r="S687" s="124"/>
      <c r="T687" s="124"/>
      <c r="U687" s="124"/>
      <c r="V687" s="124"/>
      <c r="W687" s="124"/>
    </row>
    <row r="688" spans="1:23" s="161" customFormat="1" ht="30" customHeight="1">
      <c r="A688" s="142" t="s">
        <v>240</v>
      </c>
      <c r="B688" s="220" t="s">
        <v>1842</v>
      </c>
      <c r="C688" s="152"/>
      <c r="D688" s="157"/>
      <c r="E688" s="157"/>
      <c r="F688" s="157"/>
      <c r="G688" s="220"/>
      <c r="H688" s="157"/>
      <c r="I688" s="278"/>
      <c r="J688" s="278"/>
      <c r="K688" s="278"/>
      <c r="L688" s="278"/>
      <c r="M688" s="278"/>
      <c r="N688" s="278"/>
      <c r="O688" s="278"/>
      <c r="P688" s="157"/>
      <c r="Q688" s="123"/>
      <c r="R688" s="124"/>
      <c r="S688" s="124"/>
      <c r="T688" s="124"/>
      <c r="U688" s="124"/>
      <c r="V688" s="124"/>
      <c r="W688" s="124"/>
    </row>
    <row r="689" spans="1:23" s="161" customFormat="1" ht="30" customHeight="1">
      <c r="A689" s="221">
        <v>1</v>
      </c>
      <c r="B689" s="137" t="s">
        <v>1872</v>
      </c>
      <c r="C689" s="107" t="s">
        <v>1077</v>
      </c>
      <c r="D689" s="152" t="s">
        <v>445</v>
      </c>
      <c r="E689" s="157">
        <v>2028</v>
      </c>
      <c r="F689" s="157">
        <v>2029</v>
      </c>
      <c r="G689" s="137" t="s">
        <v>1873</v>
      </c>
      <c r="H689" s="157"/>
      <c r="I689" s="277">
        <f>J689</f>
        <v>9300</v>
      </c>
      <c r="J689" s="277">
        <v>9300</v>
      </c>
      <c r="K689" s="139"/>
      <c r="L689" s="139"/>
      <c r="M689" s="277">
        <f>I689</f>
        <v>9300</v>
      </c>
      <c r="N689" s="139"/>
      <c r="O689" s="139"/>
      <c r="P689" s="157"/>
      <c r="Q689" s="123"/>
      <c r="R689" s="124"/>
      <c r="S689" s="124"/>
      <c r="T689" s="124"/>
      <c r="U689" s="124"/>
      <c r="V689" s="124"/>
      <c r="W689" s="124"/>
    </row>
    <row r="690" spans="1:23" s="161" customFormat="1" ht="30" customHeight="1">
      <c r="A690" s="142" t="s">
        <v>240</v>
      </c>
      <c r="B690" s="131" t="s">
        <v>1043</v>
      </c>
      <c r="C690" s="152"/>
      <c r="D690" s="152"/>
      <c r="E690" s="157"/>
      <c r="F690" s="157"/>
      <c r="G690" s="137"/>
      <c r="H690" s="157"/>
      <c r="I690" s="277"/>
      <c r="J690" s="277"/>
      <c r="K690" s="139"/>
      <c r="L690" s="139"/>
      <c r="M690" s="277"/>
      <c r="N690" s="139"/>
      <c r="O690" s="139"/>
      <c r="P690" s="157"/>
      <c r="Q690" s="123"/>
      <c r="R690" s="124"/>
      <c r="S690" s="124"/>
      <c r="T690" s="124"/>
      <c r="U690" s="124"/>
      <c r="V690" s="124"/>
      <c r="W690" s="124"/>
    </row>
    <row r="691" spans="1:23" s="161" customFormat="1" ht="30" customHeight="1">
      <c r="A691" s="221">
        <v>1</v>
      </c>
      <c r="B691" s="137" t="s">
        <v>1874</v>
      </c>
      <c r="C691" s="107" t="s">
        <v>1077</v>
      </c>
      <c r="D691" s="152" t="s">
        <v>445</v>
      </c>
      <c r="E691" s="157">
        <v>2026</v>
      </c>
      <c r="F691" s="157">
        <v>2027</v>
      </c>
      <c r="G691" s="137" t="s">
        <v>1875</v>
      </c>
      <c r="H691" s="157"/>
      <c r="I691" s="277">
        <f>J691</f>
        <v>3300</v>
      </c>
      <c r="J691" s="277">
        <v>3300</v>
      </c>
      <c r="K691" s="139"/>
      <c r="L691" s="139"/>
      <c r="M691" s="277">
        <f>I691</f>
        <v>3300</v>
      </c>
      <c r="N691" s="139"/>
      <c r="O691" s="139"/>
      <c r="P691" s="157"/>
      <c r="Q691" s="123"/>
      <c r="R691" s="124"/>
      <c r="S691" s="124"/>
      <c r="T691" s="124"/>
      <c r="U691" s="124"/>
      <c r="V691" s="124"/>
      <c r="W691" s="124"/>
    </row>
    <row r="692" spans="1:23" s="161" customFormat="1" ht="30" customHeight="1">
      <c r="A692" s="150" t="s">
        <v>1876</v>
      </c>
      <c r="B692" s="131" t="s">
        <v>1877</v>
      </c>
      <c r="C692" s="150"/>
      <c r="D692" s="150"/>
      <c r="E692" s="142"/>
      <c r="F692" s="142"/>
      <c r="G692" s="131"/>
      <c r="H692" s="142"/>
      <c r="I692" s="276">
        <f>SUM(I693:I700)</f>
        <v>15200</v>
      </c>
      <c r="J692" s="276">
        <f t="shared" ref="J692:O692" si="176">SUM(J693:J700)</f>
        <v>15200</v>
      </c>
      <c r="K692" s="276">
        <f t="shared" si="176"/>
        <v>0</v>
      </c>
      <c r="L692" s="276">
        <f t="shared" si="176"/>
        <v>0</v>
      </c>
      <c r="M692" s="276">
        <f t="shared" si="176"/>
        <v>15200</v>
      </c>
      <c r="N692" s="276">
        <f t="shared" si="176"/>
        <v>0</v>
      </c>
      <c r="O692" s="276">
        <f t="shared" si="176"/>
        <v>0</v>
      </c>
      <c r="P692" s="142"/>
      <c r="Q692" s="123"/>
      <c r="R692" s="124"/>
      <c r="S692" s="124"/>
      <c r="T692" s="124"/>
      <c r="U692" s="124"/>
      <c r="V692" s="124"/>
      <c r="W692" s="124"/>
    </row>
    <row r="693" spans="1:23" s="161" customFormat="1" ht="30" customHeight="1">
      <c r="A693" s="142" t="s">
        <v>240</v>
      </c>
      <c r="B693" s="131" t="s">
        <v>1323</v>
      </c>
      <c r="C693" s="150"/>
      <c r="D693" s="150"/>
      <c r="E693" s="150"/>
      <c r="F693" s="150"/>
      <c r="G693" s="131"/>
      <c r="H693" s="142"/>
      <c r="I693" s="276"/>
      <c r="J693" s="276"/>
      <c r="K693" s="188"/>
      <c r="L693" s="188"/>
      <c r="M693" s="276"/>
      <c r="N693" s="188"/>
      <c r="O693" s="188"/>
      <c r="P693" s="142"/>
      <c r="Q693" s="123"/>
      <c r="R693" s="124"/>
      <c r="S693" s="124"/>
      <c r="T693" s="124"/>
      <c r="U693" s="124"/>
      <c r="V693" s="124"/>
      <c r="W693" s="124"/>
    </row>
    <row r="694" spans="1:23" s="161" customFormat="1" ht="30" customHeight="1">
      <c r="A694" s="221">
        <v>1</v>
      </c>
      <c r="B694" s="137" t="s">
        <v>1878</v>
      </c>
      <c r="C694" s="107" t="s">
        <v>1077</v>
      </c>
      <c r="D694" s="152" t="s">
        <v>431</v>
      </c>
      <c r="E694" s="152">
        <v>2027</v>
      </c>
      <c r="F694" s="152">
        <f>E694</f>
        <v>2027</v>
      </c>
      <c r="G694" s="137" t="s">
        <v>1879</v>
      </c>
      <c r="H694" s="157"/>
      <c r="I694" s="277">
        <f>J694</f>
        <v>5000</v>
      </c>
      <c r="J694" s="277">
        <v>5000</v>
      </c>
      <c r="K694" s="139"/>
      <c r="L694" s="139"/>
      <c r="M694" s="277">
        <f>I694</f>
        <v>5000</v>
      </c>
      <c r="N694" s="139"/>
      <c r="O694" s="139"/>
      <c r="P694" s="157"/>
      <c r="Q694" s="123"/>
      <c r="R694" s="124"/>
      <c r="S694" s="124"/>
      <c r="T694" s="124"/>
      <c r="U694" s="124"/>
      <c r="V694" s="124"/>
      <c r="W694" s="124"/>
    </row>
    <row r="695" spans="1:23" s="161" customFormat="1" ht="30" customHeight="1">
      <c r="A695" s="223" t="s">
        <v>240</v>
      </c>
      <c r="B695" s="131" t="s">
        <v>1043</v>
      </c>
      <c r="C695" s="152"/>
      <c r="D695" s="152"/>
      <c r="E695" s="152"/>
      <c r="F695" s="152"/>
      <c r="G695" s="137"/>
      <c r="H695" s="157"/>
      <c r="I695" s="277"/>
      <c r="J695" s="277"/>
      <c r="K695" s="139"/>
      <c r="L695" s="139"/>
      <c r="M695" s="277"/>
      <c r="N695" s="139"/>
      <c r="O695" s="139"/>
      <c r="P695" s="157"/>
      <c r="Q695" s="123"/>
      <c r="R695" s="124"/>
      <c r="S695" s="124"/>
      <c r="T695" s="124"/>
      <c r="U695" s="124"/>
      <c r="V695" s="124"/>
      <c r="W695" s="124"/>
    </row>
    <row r="696" spans="1:23" s="161" customFormat="1" ht="30" customHeight="1">
      <c r="A696" s="221">
        <v>1</v>
      </c>
      <c r="B696" s="137" t="s">
        <v>1880</v>
      </c>
      <c r="C696" s="107" t="s">
        <v>1077</v>
      </c>
      <c r="D696" s="152" t="s">
        <v>431</v>
      </c>
      <c r="E696" s="157">
        <v>2029</v>
      </c>
      <c r="F696" s="157">
        <v>2029</v>
      </c>
      <c r="G696" s="137" t="s">
        <v>1881</v>
      </c>
      <c r="H696" s="157"/>
      <c r="I696" s="277">
        <f>J696</f>
        <v>3200</v>
      </c>
      <c r="J696" s="277">
        <v>3200</v>
      </c>
      <c r="K696" s="139"/>
      <c r="L696" s="139"/>
      <c r="M696" s="277">
        <f>I696</f>
        <v>3200</v>
      </c>
      <c r="N696" s="139"/>
      <c r="O696" s="139"/>
      <c r="P696" s="157"/>
      <c r="Q696" s="123"/>
      <c r="R696" s="124"/>
      <c r="S696" s="124"/>
      <c r="T696" s="124"/>
      <c r="U696" s="124"/>
      <c r="V696" s="124"/>
      <c r="W696" s="124"/>
    </row>
    <row r="697" spans="1:23" s="161" customFormat="1" ht="30" customHeight="1">
      <c r="A697" s="142" t="s">
        <v>240</v>
      </c>
      <c r="B697" s="131" t="s">
        <v>1842</v>
      </c>
      <c r="C697" s="150"/>
      <c r="D697" s="150"/>
      <c r="E697" s="150"/>
      <c r="F697" s="150"/>
      <c r="G697" s="131"/>
      <c r="H697" s="142"/>
      <c r="I697" s="276"/>
      <c r="J697" s="276"/>
      <c r="K697" s="188"/>
      <c r="L697" s="188"/>
      <c r="M697" s="276"/>
      <c r="N697" s="188"/>
      <c r="O697" s="188"/>
      <c r="P697" s="142"/>
      <c r="Q697" s="123"/>
      <c r="R697" s="124"/>
      <c r="S697" s="124"/>
      <c r="T697" s="124"/>
      <c r="U697" s="124"/>
      <c r="V697" s="124"/>
      <c r="W697" s="124"/>
    </row>
    <row r="698" spans="1:23" s="161" customFormat="1" ht="30" customHeight="1">
      <c r="A698" s="221">
        <v>1</v>
      </c>
      <c r="B698" s="137" t="s">
        <v>1882</v>
      </c>
      <c r="C698" s="107" t="s">
        <v>1077</v>
      </c>
      <c r="D698" s="152" t="s">
        <v>431</v>
      </c>
      <c r="E698" s="152">
        <v>2029</v>
      </c>
      <c r="F698" s="152">
        <v>2029</v>
      </c>
      <c r="G698" s="137" t="s">
        <v>1883</v>
      </c>
      <c r="H698" s="157"/>
      <c r="I698" s="277">
        <f>J698</f>
        <v>4000</v>
      </c>
      <c r="J698" s="277">
        <v>4000</v>
      </c>
      <c r="K698" s="139"/>
      <c r="L698" s="139"/>
      <c r="M698" s="277">
        <f>I698</f>
        <v>4000</v>
      </c>
      <c r="N698" s="139"/>
      <c r="O698" s="139"/>
      <c r="P698" s="157"/>
      <c r="Q698" s="123"/>
      <c r="R698" s="124"/>
      <c r="S698" s="124"/>
      <c r="T698" s="124"/>
      <c r="U698" s="124"/>
      <c r="V698" s="124"/>
      <c r="W698" s="124"/>
    </row>
    <row r="699" spans="1:23" s="161" customFormat="1" ht="30" customHeight="1">
      <c r="A699" s="142" t="s">
        <v>240</v>
      </c>
      <c r="B699" s="131" t="s">
        <v>1884</v>
      </c>
      <c r="C699" s="150"/>
      <c r="D699" s="150"/>
      <c r="E699" s="150"/>
      <c r="F699" s="150"/>
      <c r="G699" s="131"/>
      <c r="H699" s="142"/>
      <c r="I699" s="276"/>
      <c r="J699" s="276"/>
      <c r="K699" s="188"/>
      <c r="L699" s="188"/>
      <c r="M699" s="276"/>
      <c r="N699" s="188"/>
      <c r="O699" s="188"/>
      <c r="P699" s="142"/>
      <c r="Q699" s="123"/>
      <c r="R699" s="124"/>
      <c r="S699" s="124"/>
      <c r="T699" s="124"/>
      <c r="U699" s="124"/>
      <c r="V699" s="124"/>
      <c r="W699" s="124"/>
    </row>
    <row r="700" spans="1:23" s="161" customFormat="1" ht="30" customHeight="1">
      <c r="A700" s="221">
        <v>1</v>
      </c>
      <c r="B700" s="137" t="s">
        <v>1885</v>
      </c>
      <c r="C700" s="107" t="s">
        <v>1077</v>
      </c>
      <c r="D700" s="152" t="s">
        <v>431</v>
      </c>
      <c r="E700" s="152">
        <v>2026</v>
      </c>
      <c r="F700" s="152">
        <f>E700</f>
        <v>2026</v>
      </c>
      <c r="G700" s="137" t="s">
        <v>1886</v>
      </c>
      <c r="H700" s="157"/>
      <c r="I700" s="277">
        <f>J700</f>
        <v>3000</v>
      </c>
      <c r="J700" s="277">
        <v>3000</v>
      </c>
      <c r="K700" s="139"/>
      <c r="L700" s="139"/>
      <c r="M700" s="277">
        <f>I700</f>
        <v>3000</v>
      </c>
      <c r="N700" s="139"/>
      <c r="O700" s="139"/>
      <c r="P700" s="157"/>
      <c r="Q700" s="123"/>
      <c r="R700" s="124"/>
      <c r="S700" s="124"/>
      <c r="T700" s="124"/>
      <c r="U700" s="124"/>
      <c r="V700" s="124"/>
      <c r="W700" s="124"/>
    </row>
    <row r="701" spans="1:23" s="161" customFormat="1" ht="30" customHeight="1">
      <c r="A701" s="150" t="s">
        <v>1887</v>
      </c>
      <c r="B701" s="131" t="s">
        <v>1888</v>
      </c>
      <c r="C701" s="150"/>
      <c r="D701" s="150"/>
      <c r="E701" s="142"/>
      <c r="F701" s="142"/>
      <c r="G701" s="131"/>
      <c r="H701" s="142"/>
      <c r="I701" s="276">
        <f>SUM(I702:I705)</f>
        <v>2600</v>
      </c>
      <c r="J701" s="276">
        <f t="shared" ref="J701:O701" si="177">SUM(J702:J705)</f>
        <v>2600</v>
      </c>
      <c r="K701" s="276">
        <f t="shared" si="177"/>
        <v>0</v>
      </c>
      <c r="L701" s="276">
        <f t="shared" si="177"/>
        <v>0</v>
      </c>
      <c r="M701" s="276">
        <f t="shared" si="177"/>
        <v>2600</v>
      </c>
      <c r="N701" s="276">
        <f t="shared" si="177"/>
        <v>0</v>
      </c>
      <c r="O701" s="276">
        <f t="shared" si="177"/>
        <v>0</v>
      </c>
      <c r="P701" s="142"/>
      <c r="Q701" s="123"/>
      <c r="R701" s="124"/>
      <c r="S701" s="124"/>
      <c r="T701" s="124"/>
      <c r="U701" s="124"/>
      <c r="V701" s="124"/>
      <c r="W701" s="124"/>
    </row>
    <row r="702" spans="1:23" s="161" customFormat="1" ht="30" customHeight="1">
      <c r="A702" s="150" t="s">
        <v>240</v>
      </c>
      <c r="B702" s="131" t="s">
        <v>1869</v>
      </c>
      <c r="C702" s="150"/>
      <c r="D702" s="142"/>
      <c r="E702" s="142"/>
      <c r="F702" s="142"/>
      <c r="G702" s="131"/>
      <c r="H702" s="142"/>
      <c r="I702" s="276"/>
      <c r="J702" s="276"/>
      <c r="K702" s="276"/>
      <c r="L702" s="276"/>
      <c r="M702" s="276"/>
      <c r="N702" s="276"/>
      <c r="O702" s="276"/>
      <c r="P702" s="142"/>
      <c r="Q702" s="123"/>
      <c r="R702" s="124"/>
      <c r="S702" s="124"/>
      <c r="T702" s="124"/>
      <c r="U702" s="124"/>
      <c r="V702" s="124"/>
      <c r="W702" s="124"/>
    </row>
    <row r="703" spans="1:23" s="161" customFormat="1" ht="30" customHeight="1">
      <c r="A703" s="221">
        <v>1</v>
      </c>
      <c r="B703" s="137" t="s">
        <v>1889</v>
      </c>
      <c r="C703" s="107" t="s">
        <v>1077</v>
      </c>
      <c r="D703" s="152" t="s">
        <v>409</v>
      </c>
      <c r="E703" s="157">
        <v>2026</v>
      </c>
      <c r="F703" s="157">
        <f>E703</f>
        <v>2026</v>
      </c>
      <c r="G703" s="137" t="s">
        <v>1890</v>
      </c>
      <c r="H703" s="157"/>
      <c r="I703" s="277">
        <f>J703</f>
        <v>2000</v>
      </c>
      <c r="J703" s="277">
        <v>2000</v>
      </c>
      <c r="K703" s="139"/>
      <c r="L703" s="139"/>
      <c r="M703" s="277">
        <f>I703</f>
        <v>2000</v>
      </c>
      <c r="N703" s="139"/>
      <c r="O703" s="139"/>
      <c r="P703" s="152"/>
      <c r="Q703" s="123"/>
      <c r="R703" s="124"/>
      <c r="S703" s="124"/>
      <c r="T703" s="124"/>
      <c r="U703" s="124"/>
      <c r="V703" s="124"/>
      <c r="W703" s="124"/>
    </row>
    <row r="704" spans="1:23" s="161" customFormat="1" ht="30" customHeight="1">
      <c r="A704" s="157" t="s">
        <v>240</v>
      </c>
      <c r="B704" s="131" t="s">
        <v>1838</v>
      </c>
      <c r="C704" s="152"/>
      <c r="D704" s="152"/>
      <c r="E704" s="157"/>
      <c r="F704" s="157"/>
      <c r="G704" s="131"/>
      <c r="H704" s="157"/>
      <c r="I704" s="277"/>
      <c r="J704" s="277"/>
      <c r="K704" s="139"/>
      <c r="L704" s="139"/>
      <c r="M704" s="277"/>
      <c r="N704" s="139"/>
      <c r="O704" s="139"/>
      <c r="P704" s="157"/>
      <c r="Q704" s="123"/>
      <c r="R704" s="124"/>
      <c r="S704" s="124"/>
      <c r="T704" s="124"/>
      <c r="U704" s="124"/>
      <c r="V704" s="124"/>
      <c r="W704" s="124"/>
    </row>
    <row r="705" spans="1:23" s="161" customFormat="1" ht="30" customHeight="1">
      <c r="A705" s="221">
        <v>1</v>
      </c>
      <c r="B705" s="137" t="s">
        <v>1891</v>
      </c>
      <c r="C705" s="107" t="s">
        <v>1077</v>
      </c>
      <c r="D705" s="152" t="s">
        <v>409</v>
      </c>
      <c r="E705" s="157">
        <v>2027</v>
      </c>
      <c r="F705" s="157">
        <f>E705</f>
        <v>2027</v>
      </c>
      <c r="G705" s="137" t="s">
        <v>1892</v>
      </c>
      <c r="H705" s="157"/>
      <c r="I705" s="277">
        <v>600</v>
      </c>
      <c r="J705" s="277">
        <v>600</v>
      </c>
      <c r="K705" s="139"/>
      <c r="L705" s="139"/>
      <c r="M705" s="277">
        <v>600</v>
      </c>
      <c r="N705" s="139"/>
      <c r="O705" s="139"/>
      <c r="P705" s="157"/>
      <c r="Q705" s="123"/>
      <c r="R705" s="124"/>
      <c r="S705" s="124"/>
      <c r="T705" s="124"/>
      <c r="U705" s="124"/>
      <c r="V705" s="124"/>
      <c r="W705" s="124"/>
    </row>
    <row r="706" spans="1:23" s="161" customFormat="1" ht="30" customHeight="1">
      <c r="A706" s="223" t="s">
        <v>773</v>
      </c>
      <c r="B706" s="131" t="s">
        <v>1893</v>
      </c>
      <c r="C706" s="150"/>
      <c r="D706" s="142"/>
      <c r="E706" s="142"/>
      <c r="F706" s="142"/>
      <c r="G706" s="131"/>
      <c r="H706" s="142"/>
      <c r="I706" s="276">
        <f>SUM(I708:I713)</f>
        <v>22600</v>
      </c>
      <c r="J706" s="276">
        <f t="shared" ref="J706:O706" si="178">SUM(J708:J713)</f>
        <v>22600</v>
      </c>
      <c r="K706" s="276">
        <f t="shared" si="178"/>
        <v>0</v>
      </c>
      <c r="L706" s="276">
        <f t="shared" si="178"/>
        <v>0</v>
      </c>
      <c r="M706" s="276">
        <f t="shared" si="178"/>
        <v>22600</v>
      </c>
      <c r="N706" s="276">
        <f t="shared" si="178"/>
        <v>0</v>
      </c>
      <c r="O706" s="276">
        <f t="shared" si="178"/>
        <v>0</v>
      </c>
      <c r="P706" s="142"/>
      <c r="Q706" s="123"/>
      <c r="R706" s="124"/>
      <c r="S706" s="124"/>
      <c r="T706" s="124"/>
      <c r="U706" s="124"/>
      <c r="V706" s="124"/>
      <c r="W706" s="124"/>
    </row>
    <row r="707" spans="1:23" s="161" customFormat="1" ht="30" customHeight="1">
      <c r="A707" s="150" t="s">
        <v>240</v>
      </c>
      <c r="B707" s="131" t="s">
        <v>1869</v>
      </c>
      <c r="C707" s="150"/>
      <c r="D707" s="142"/>
      <c r="E707" s="142"/>
      <c r="F707" s="142"/>
      <c r="G707" s="131"/>
      <c r="H707" s="142"/>
      <c r="I707" s="276"/>
      <c r="J707" s="276"/>
      <c r="K707" s="276"/>
      <c r="L707" s="276"/>
      <c r="M707" s="276"/>
      <c r="N707" s="276"/>
      <c r="O707" s="276"/>
      <c r="P707" s="142"/>
      <c r="Q707" s="123"/>
      <c r="R707" s="124"/>
      <c r="S707" s="124"/>
      <c r="T707" s="124"/>
      <c r="U707" s="124"/>
      <c r="V707" s="124"/>
      <c r="W707" s="124"/>
    </row>
    <row r="708" spans="1:23" s="161" customFormat="1" ht="30" customHeight="1">
      <c r="A708" s="221">
        <v>1</v>
      </c>
      <c r="B708" s="137" t="s">
        <v>1894</v>
      </c>
      <c r="C708" s="107" t="s">
        <v>1077</v>
      </c>
      <c r="D708" s="152" t="s">
        <v>1895</v>
      </c>
      <c r="E708" s="157">
        <v>2026</v>
      </c>
      <c r="F708" s="157">
        <f>E708</f>
        <v>2026</v>
      </c>
      <c r="G708" s="137" t="s">
        <v>1896</v>
      </c>
      <c r="H708" s="142"/>
      <c r="I708" s="268">
        <f>J708</f>
        <v>2600</v>
      </c>
      <c r="J708" s="268">
        <v>2600</v>
      </c>
      <c r="K708" s="139"/>
      <c r="L708" s="139"/>
      <c r="M708" s="277">
        <f>I708</f>
        <v>2600</v>
      </c>
      <c r="N708" s="276"/>
      <c r="O708" s="276"/>
      <c r="P708" s="142"/>
      <c r="Q708" s="123"/>
      <c r="R708" s="124"/>
      <c r="S708" s="124"/>
      <c r="T708" s="124"/>
      <c r="U708" s="124"/>
      <c r="V708" s="124"/>
      <c r="W708" s="124"/>
    </row>
    <row r="709" spans="1:23" s="161" customFormat="1" ht="30" customHeight="1">
      <c r="A709" s="223" t="s">
        <v>240</v>
      </c>
      <c r="B709" s="131" t="s">
        <v>1323</v>
      </c>
      <c r="C709" s="150"/>
      <c r="D709" s="142"/>
      <c r="E709" s="142"/>
      <c r="F709" s="142"/>
      <c r="G709" s="131"/>
      <c r="H709" s="142"/>
      <c r="I709" s="276"/>
      <c r="J709" s="276"/>
      <c r="K709" s="276"/>
      <c r="L709" s="276"/>
      <c r="M709" s="276"/>
      <c r="N709" s="276"/>
      <c r="O709" s="276"/>
      <c r="P709" s="142"/>
      <c r="Q709" s="123"/>
      <c r="R709" s="124"/>
      <c r="S709" s="124"/>
      <c r="T709" s="124"/>
      <c r="U709" s="124"/>
      <c r="V709" s="124"/>
      <c r="W709" s="124"/>
    </row>
    <row r="710" spans="1:23" s="161" customFormat="1" ht="30" customHeight="1">
      <c r="A710" s="221">
        <v>1</v>
      </c>
      <c r="B710" s="137" t="s">
        <v>1897</v>
      </c>
      <c r="C710" s="107" t="s">
        <v>1077</v>
      </c>
      <c r="D710" s="152" t="s">
        <v>1895</v>
      </c>
      <c r="E710" s="157">
        <v>2029</v>
      </c>
      <c r="F710" s="157">
        <v>2029</v>
      </c>
      <c r="G710" s="137" t="s">
        <v>1898</v>
      </c>
      <c r="H710" s="157"/>
      <c r="I710" s="268">
        <f>J710</f>
        <v>6000</v>
      </c>
      <c r="J710" s="268">
        <v>6000</v>
      </c>
      <c r="K710" s="139"/>
      <c r="L710" s="139"/>
      <c r="M710" s="268">
        <v>6000</v>
      </c>
      <c r="N710" s="139"/>
      <c r="O710" s="139"/>
      <c r="P710" s="157"/>
      <c r="Q710" s="123"/>
      <c r="R710" s="124"/>
      <c r="S710" s="124"/>
      <c r="T710" s="124"/>
      <c r="U710" s="124"/>
      <c r="V710" s="124"/>
      <c r="W710" s="124"/>
    </row>
    <row r="711" spans="1:23" s="161" customFormat="1" ht="30" customHeight="1">
      <c r="A711" s="221">
        <v>2</v>
      </c>
      <c r="B711" s="137" t="s">
        <v>1899</v>
      </c>
      <c r="C711" s="107" t="s">
        <v>1077</v>
      </c>
      <c r="D711" s="152" t="s">
        <v>1895</v>
      </c>
      <c r="E711" s="157">
        <v>2026</v>
      </c>
      <c r="F711" s="157">
        <v>2027</v>
      </c>
      <c r="G711" s="204" t="s">
        <v>1900</v>
      </c>
      <c r="H711" s="157"/>
      <c r="I711" s="277">
        <f>J711</f>
        <v>3500</v>
      </c>
      <c r="J711" s="277">
        <v>3500</v>
      </c>
      <c r="K711" s="139"/>
      <c r="L711" s="139"/>
      <c r="M711" s="277">
        <f>I711</f>
        <v>3500</v>
      </c>
      <c r="N711" s="139"/>
      <c r="O711" s="139"/>
      <c r="P711" s="157"/>
      <c r="Q711" s="123"/>
      <c r="R711" s="124"/>
      <c r="S711" s="124"/>
      <c r="T711" s="124"/>
      <c r="U711" s="124"/>
      <c r="V711" s="124"/>
      <c r="W711" s="124"/>
    </row>
    <row r="712" spans="1:23" s="161" customFormat="1" ht="30" customHeight="1">
      <c r="A712" s="223" t="s">
        <v>240</v>
      </c>
      <c r="B712" s="131" t="s">
        <v>1043</v>
      </c>
      <c r="C712" s="150"/>
      <c r="D712" s="142"/>
      <c r="E712" s="142"/>
      <c r="F712" s="142"/>
      <c r="G712" s="131"/>
      <c r="H712" s="142"/>
      <c r="I712" s="276"/>
      <c r="J712" s="276"/>
      <c r="K712" s="276"/>
      <c r="L712" s="276"/>
      <c r="M712" s="276"/>
      <c r="N712" s="276"/>
      <c r="O712" s="276"/>
      <c r="P712" s="142"/>
      <c r="Q712" s="123"/>
      <c r="R712" s="124"/>
      <c r="S712" s="124"/>
      <c r="T712" s="124"/>
      <c r="U712" s="124"/>
      <c r="V712" s="124"/>
      <c r="W712" s="124"/>
    </row>
    <row r="713" spans="1:23" s="161" customFormat="1" ht="30" customHeight="1">
      <c r="A713" s="221">
        <v>1</v>
      </c>
      <c r="B713" s="137" t="s">
        <v>1901</v>
      </c>
      <c r="C713" s="107" t="s">
        <v>1077</v>
      </c>
      <c r="D713" s="152" t="s">
        <v>1895</v>
      </c>
      <c r="E713" s="157">
        <v>2026</v>
      </c>
      <c r="F713" s="157">
        <f>E713</f>
        <v>2026</v>
      </c>
      <c r="G713" s="137" t="s">
        <v>1902</v>
      </c>
      <c r="H713" s="157"/>
      <c r="I713" s="268">
        <f>J713</f>
        <v>10500</v>
      </c>
      <c r="J713" s="268">
        <v>10500</v>
      </c>
      <c r="K713" s="139"/>
      <c r="L713" s="139"/>
      <c r="M713" s="268">
        <f>J713</f>
        <v>10500</v>
      </c>
      <c r="N713" s="139"/>
      <c r="O713" s="139"/>
      <c r="P713" s="157"/>
      <c r="Q713" s="123"/>
      <c r="R713" s="124"/>
      <c r="S713" s="124"/>
      <c r="T713" s="124"/>
      <c r="U713" s="124"/>
      <c r="V713" s="124"/>
      <c r="W713" s="124"/>
    </row>
    <row r="714" spans="1:23" s="161" customFormat="1" ht="30" customHeight="1">
      <c r="A714" s="142" t="s">
        <v>61</v>
      </c>
      <c r="B714" s="131" t="s">
        <v>80</v>
      </c>
      <c r="C714" s="150"/>
      <c r="D714" s="142"/>
      <c r="E714" s="142"/>
      <c r="F714" s="142"/>
      <c r="G714" s="220"/>
      <c r="H714" s="142"/>
      <c r="I714" s="188"/>
      <c r="J714" s="139"/>
      <c r="K714" s="188"/>
      <c r="L714" s="188"/>
      <c r="M714" s="188"/>
      <c r="N714" s="188"/>
      <c r="O714" s="188"/>
      <c r="P714" s="142"/>
      <c r="Q714" s="123"/>
      <c r="R714" s="124"/>
      <c r="S714" s="124"/>
      <c r="T714" s="124"/>
      <c r="U714" s="124"/>
      <c r="V714" s="124"/>
      <c r="W714" s="124"/>
    </row>
    <row r="715" spans="1:23" s="161" customFormat="1" ht="30" customHeight="1">
      <c r="A715" s="142">
        <v>3</v>
      </c>
      <c r="B715" s="131" t="s">
        <v>81</v>
      </c>
      <c r="C715" s="152"/>
      <c r="D715" s="157"/>
      <c r="E715" s="157"/>
      <c r="F715" s="157"/>
      <c r="G715" s="204"/>
      <c r="H715" s="157"/>
      <c r="I715" s="139"/>
      <c r="J715" s="139"/>
      <c r="K715" s="139"/>
      <c r="L715" s="139"/>
      <c r="M715" s="139"/>
      <c r="N715" s="139"/>
      <c r="O715" s="139"/>
      <c r="P715" s="157"/>
      <c r="Q715" s="123"/>
      <c r="R715" s="124"/>
      <c r="S715" s="124"/>
      <c r="T715" s="124"/>
      <c r="U715" s="124"/>
      <c r="V715" s="124"/>
      <c r="W715" s="124"/>
    </row>
    <row r="716" spans="1:23" s="161" customFormat="1" ht="30" customHeight="1">
      <c r="A716" s="142" t="s">
        <v>1903</v>
      </c>
      <c r="B716" s="131" t="s">
        <v>1904</v>
      </c>
      <c r="C716" s="152"/>
      <c r="D716" s="157"/>
      <c r="E716" s="157"/>
      <c r="F716" s="157"/>
      <c r="G716" s="204"/>
      <c r="H716" s="157"/>
      <c r="I716" s="276">
        <f t="shared" ref="I716:O716" si="179">I717+I718+I762</f>
        <v>120510</v>
      </c>
      <c r="J716" s="276">
        <f t="shared" si="179"/>
        <v>120510</v>
      </c>
      <c r="K716" s="276">
        <f t="shared" si="179"/>
        <v>0</v>
      </c>
      <c r="L716" s="276">
        <f t="shared" si="179"/>
        <v>0</v>
      </c>
      <c r="M716" s="276">
        <f t="shared" si="179"/>
        <v>120510</v>
      </c>
      <c r="N716" s="276">
        <f t="shared" si="179"/>
        <v>0</v>
      </c>
      <c r="O716" s="276">
        <f t="shared" si="179"/>
        <v>0</v>
      </c>
      <c r="P716" s="157"/>
      <c r="Q716" s="123"/>
      <c r="R716" s="124"/>
      <c r="S716" s="124"/>
      <c r="T716" s="124"/>
      <c r="U716" s="124"/>
      <c r="V716" s="124"/>
      <c r="W716" s="124"/>
    </row>
    <row r="717" spans="1:23" s="161" customFormat="1" ht="30" customHeight="1">
      <c r="A717" s="142">
        <v>1</v>
      </c>
      <c r="B717" s="131" t="s">
        <v>77</v>
      </c>
      <c r="C717" s="150"/>
      <c r="D717" s="142"/>
      <c r="E717" s="142"/>
      <c r="F717" s="142"/>
      <c r="G717" s="220"/>
      <c r="H717" s="142"/>
      <c r="I717" s="276"/>
      <c r="J717" s="276"/>
      <c r="K717" s="276"/>
      <c r="L717" s="276"/>
      <c r="M717" s="276"/>
      <c r="N717" s="276"/>
      <c r="O717" s="276"/>
      <c r="P717" s="142"/>
      <c r="Q717" s="123"/>
      <c r="R717" s="124"/>
      <c r="S717" s="124"/>
      <c r="T717" s="124"/>
      <c r="U717" s="124"/>
      <c r="V717" s="124"/>
      <c r="W717" s="124"/>
    </row>
    <row r="718" spans="1:23" s="161" customFormat="1" ht="30" customHeight="1">
      <c r="A718" s="142">
        <v>2</v>
      </c>
      <c r="B718" s="131" t="s">
        <v>78</v>
      </c>
      <c r="C718" s="150"/>
      <c r="D718" s="142"/>
      <c r="E718" s="142"/>
      <c r="F718" s="142"/>
      <c r="G718" s="220"/>
      <c r="H718" s="142"/>
      <c r="I718" s="276">
        <f t="shared" ref="I718:O718" si="180">I719+I761</f>
        <v>120510</v>
      </c>
      <c r="J718" s="276">
        <f t="shared" si="180"/>
        <v>120510</v>
      </c>
      <c r="K718" s="276">
        <f t="shared" si="180"/>
        <v>0</v>
      </c>
      <c r="L718" s="276">
        <f t="shared" si="180"/>
        <v>0</v>
      </c>
      <c r="M718" s="276">
        <f t="shared" si="180"/>
        <v>120510</v>
      </c>
      <c r="N718" s="276">
        <f t="shared" si="180"/>
        <v>0</v>
      </c>
      <c r="O718" s="276">
        <f t="shared" si="180"/>
        <v>0</v>
      </c>
      <c r="P718" s="142"/>
      <c r="Q718" s="123"/>
      <c r="R718" s="124"/>
      <c r="S718" s="124"/>
      <c r="T718" s="124"/>
      <c r="U718" s="124"/>
      <c r="V718" s="124"/>
      <c r="W718" s="124"/>
    </row>
    <row r="719" spans="1:23" s="161" customFormat="1" ht="30" customHeight="1">
      <c r="A719" s="142" t="s">
        <v>60</v>
      </c>
      <c r="B719" s="131" t="s">
        <v>79</v>
      </c>
      <c r="C719" s="150"/>
      <c r="D719" s="142"/>
      <c r="E719" s="142"/>
      <c r="F719" s="142"/>
      <c r="G719" s="131"/>
      <c r="H719" s="142"/>
      <c r="I719" s="276">
        <f t="shared" ref="I719:O719" si="181">I720+I722+I735+I746+I756+I758</f>
        <v>120510</v>
      </c>
      <c r="J719" s="276">
        <f t="shared" si="181"/>
        <v>120510</v>
      </c>
      <c r="K719" s="276">
        <f t="shared" si="181"/>
        <v>0</v>
      </c>
      <c r="L719" s="276">
        <f t="shared" si="181"/>
        <v>0</v>
      </c>
      <c r="M719" s="276">
        <f t="shared" si="181"/>
        <v>120510</v>
      </c>
      <c r="N719" s="276">
        <f t="shared" si="181"/>
        <v>0</v>
      </c>
      <c r="O719" s="276">
        <f t="shared" si="181"/>
        <v>0</v>
      </c>
      <c r="P719" s="142"/>
      <c r="Q719" s="123"/>
      <c r="R719" s="124"/>
      <c r="S719" s="124"/>
      <c r="T719" s="124"/>
      <c r="U719" s="124"/>
      <c r="V719" s="124"/>
      <c r="W719" s="124"/>
    </row>
    <row r="720" spans="1:23" s="161" customFormat="1" ht="30" customHeight="1">
      <c r="A720" s="142" t="s">
        <v>240</v>
      </c>
      <c r="B720" s="131" t="s">
        <v>1905</v>
      </c>
      <c r="C720" s="150"/>
      <c r="D720" s="142"/>
      <c r="E720" s="142"/>
      <c r="F720" s="142"/>
      <c r="G720" s="131"/>
      <c r="H720" s="142"/>
      <c r="I720" s="276">
        <f>SUM(I721)</f>
        <v>600</v>
      </c>
      <c r="J720" s="276">
        <f t="shared" ref="J720:O720" si="182">SUM(J721)</f>
        <v>600</v>
      </c>
      <c r="K720" s="276">
        <f t="shared" si="182"/>
        <v>0</v>
      </c>
      <c r="L720" s="276">
        <f t="shared" si="182"/>
        <v>0</v>
      </c>
      <c r="M720" s="276">
        <f t="shared" si="182"/>
        <v>600</v>
      </c>
      <c r="N720" s="276">
        <f t="shared" si="182"/>
        <v>0</v>
      </c>
      <c r="O720" s="276">
        <f t="shared" si="182"/>
        <v>0</v>
      </c>
      <c r="P720" s="142"/>
      <c r="Q720" s="123"/>
      <c r="R720" s="124"/>
      <c r="S720" s="124"/>
      <c r="T720" s="124"/>
      <c r="U720" s="124"/>
      <c r="V720" s="124"/>
      <c r="W720" s="124"/>
    </row>
    <row r="721" spans="1:23" s="161" customFormat="1" ht="30" customHeight="1">
      <c r="A721" s="221" t="s">
        <v>85</v>
      </c>
      <c r="B721" s="137" t="s">
        <v>1906</v>
      </c>
      <c r="C721" s="107" t="s">
        <v>1077</v>
      </c>
      <c r="D721" s="152" t="s">
        <v>431</v>
      </c>
      <c r="E721" s="157">
        <v>2029</v>
      </c>
      <c r="F721" s="157">
        <v>2029</v>
      </c>
      <c r="G721" s="131"/>
      <c r="H721" s="142"/>
      <c r="I721" s="277">
        <f>J721</f>
        <v>600</v>
      </c>
      <c r="J721" s="277">
        <v>600</v>
      </c>
      <c r="K721" s="139"/>
      <c r="L721" s="139"/>
      <c r="M721" s="277">
        <f>I721</f>
        <v>600</v>
      </c>
      <c r="N721" s="276"/>
      <c r="O721" s="276"/>
      <c r="P721" s="142"/>
      <c r="Q721" s="123"/>
      <c r="R721" s="124"/>
      <c r="S721" s="124"/>
      <c r="T721" s="124"/>
      <c r="U721" s="124"/>
      <c r="V721" s="124"/>
      <c r="W721" s="124"/>
    </row>
    <row r="722" spans="1:23" s="161" customFormat="1" ht="30" customHeight="1">
      <c r="A722" s="150" t="s">
        <v>240</v>
      </c>
      <c r="B722" s="131" t="s">
        <v>1869</v>
      </c>
      <c r="C722" s="150"/>
      <c r="D722" s="142"/>
      <c r="E722" s="142"/>
      <c r="F722" s="142"/>
      <c r="G722" s="131"/>
      <c r="H722" s="142"/>
      <c r="I722" s="276">
        <f>SUM(I723:I734)</f>
        <v>37500</v>
      </c>
      <c r="J722" s="276">
        <f t="shared" ref="J722:O722" si="183">SUM(J723:J734)</f>
        <v>37500</v>
      </c>
      <c r="K722" s="276">
        <f t="shared" si="183"/>
        <v>0</v>
      </c>
      <c r="L722" s="276">
        <f t="shared" si="183"/>
        <v>0</v>
      </c>
      <c r="M722" s="276">
        <f t="shared" si="183"/>
        <v>37500</v>
      </c>
      <c r="N722" s="276">
        <f t="shared" si="183"/>
        <v>0</v>
      </c>
      <c r="O722" s="276">
        <f t="shared" si="183"/>
        <v>0</v>
      </c>
      <c r="P722" s="142"/>
      <c r="Q722" s="123"/>
      <c r="R722" s="124"/>
      <c r="S722" s="124"/>
      <c r="T722" s="124"/>
      <c r="U722" s="124"/>
      <c r="V722" s="124"/>
      <c r="W722" s="124"/>
    </row>
    <row r="723" spans="1:23" s="161" customFormat="1" ht="30" customHeight="1">
      <c r="A723" s="221">
        <v>-1</v>
      </c>
      <c r="B723" s="137" t="s">
        <v>1907</v>
      </c>
      <c r="C723" s="107" t="s">
        <v>1077</v>
      </c>
      <c r="D723" s="152" t="s">
        <v>403</v>
      </c>
      <c r="E723" s="157">
        <v>2026</v>
      </c>
      <c r="F723" s="157">
        <f t="shared" ref="F723:F728" si="184">E723</f>
        <v>2026</v>
      </c>
      <c r="G723" s="137" t="s">
        <v>1908</v>
      </c>
      <c r="H723" s="157"/>
      <c r="I723" s="277">
        <f t="shared" ref="I723:I734" si="185">J723</f>
        <v>7000</v>
      </c>
      <c r="J723" s="277">
        <v>7000</v>
      </c>
      <c r="K723" s="139"/>
      <c r="L723" s="139"/>
      <c r="M723" s="277">
        <f t="shared" ref="M723:M734" si="186">I723</f>
        <v>7000</v>
      </c>
      <c r="N723" s="139"/>
      <c r="O723" s="139"/>
      <c r="P723" s="157"/>
      <c r="Q723" s="123"/>
      <c r="R723" s="124"/>
      <c r="S723" s="124"/>
      <c r="T723" s="124"/>
      <c r="U723" s="124"/>
      <c r="V723" s="124"/>
      <c r="W723" s="124"/>
    </row>
    <row r="724" spans="1:23" s="161" customFormat="1" ht="30" customHeight="1">
      <c r="A724" s="221">
        <v>-2</v>
      </c>
      <c r="B724" s="137" t="s">
        <v>1909</v>
      </c>
      <c r="C724" s="107" t="s">
        <v>1077</v>
      </c>
      <c r="D724" s="152" t="s">
        <v>419</v>
      </c>
      <c r="E724" s="157">
        <v>2027</v>
      </c>
      <c r="F724" s="157">
        <f t="shared" si="184"/>
        <v>2027</v>
      </c>
      <c r="G724" s="137" t="s">
        <v>1910</v>
      </c>
      <c r="H724" s="157"/>
      <c r="I724" s="277">
        <f t="shared" si="185"/>
        <v>3000</v>
      </c>
      <c r="J724" s="277">
        <v>3000</v>
      </c>
      <c r="K724" s="139"/>
      <c r="L724" s="139"/>
      <c r="M724" s="277">
        <f t="shared" si="186"/>
        <v>3000</v>
      </c>
      <c r="N724" s="139"/>
      <c r="O724" s="139"/>
      <c r="P724" s="152"/>
      <c r="Q724" s="123"/>
      <c r="R724" s="124"/>
      <c r="S724" s="124"/>
      <c r="T724" s="124"/>
      <c r="U724" s="124"/>
      <c r="V724" s="124"/>
      <c r="W724" s="124"/>
    </row>
    <row r="725" spans="1:23" s="161" customFormat="1" ht="30" customHeight="1">
      <c r="A725" s="221">
        <v>-3</v>
      </c>
      <c r="B725" s="137" t="s">
        <v>1911</v>
      </c>
      <c r="C725" s="107" t="s">
        <v>1077</v>
      </c>
      <c r="D725" s="152" t="s">
        <v>423</v>
      </c>
      <c r="E725" s="157">
        <v>2026</v>
      </c>
      <c r="F725" s="157">
        <f t="shared" si="184"/>
        <v>2026</v>
      </c>
      <c r="G725" s="137" t="s">
        <v>1912</v>
      </c>
      <c r="H725" s="157"/>
      <c r="I725" s="277">
        <f t="shared" si="185"/>
        <v>2300</v>
      </c>
      <c r="J725" s="277">
        <v>2300</v>
      </c>
      <c r="K725" s="139"/>
      <c r="L725" s="139"/>
      <c r="M725" s="277">
        <f t="shared" si="186"/>
        <v>2300</v>
      </c>
      <c r="N725" s="139"/>
      <c r="O725" s="139"/>
      <c r="P725" s="152"/>
      <c r="Q725" s="123"/>
      <c r="R725" s="124"/>
      <c r="S725" s="124"/>
      <c r="T725" s="124"/>
      <c r="U725" s="124"/>
      <c r="V725" s="124"/>
      <c r="W725" s="124"/>
    </row>
    <row r="726" spans="1:23" s="161" customFormat="1" ht="30" customHeight="1">
      <c r="A726" s="221">
        <v>-4</v>
      </c>
      <c r="B726" s="137" t="s">
        <v>1913</v>
      </c>
      <c r="C726" s="107" t="s">
        <v>1077</v>
      </c>
      <c r="D726" s="152" t="s">
        <v>423</v>
      </c>
      <c r="E726" s="157">
        <v>2026</v>
      </c>
      <c r="F726" s="157">
        <f t="shared" si="184"/>
        <v>2026</v>
      </c>
      <c r="G726" s="137" t="s">
        <v>1896</v>
      </c>
      <c r="H726" s="157"/>
      <c r="I726" s="277">
        <f t="shared" si="185"/>
        <v>7200</v>
      </c>
      <c r="J726" s="277">
        <v>7200</v>
      </c>
      <c r="K726" s="139"/>
      <c r="L726" s="139"/>
      <c r="M726" s="277">
        <f t="shared" si="186"/>
        <v>7200</v>
      </c>
      <c r="N726" s="139"/>
      <c r="O726" s="139"/>
      <c r="P726" s="157"/>
      <c r="Q726" s="123"/>
      <c r="R726" s="124"/>
      <c r="S726" s="124"/>
      <c r="T726" s="124"/>
      <c r="U726" s="124"/>
      <c r="V726" s="124"/>
      <c r="W726" s="124"/>
    </row>
    <row r="727" spans="1:23" s="161" customFormat="1" ht="30" customHeight="1">
      <c r="A727" s="221">
        <v>-5</v>
      </c>
      <c r="B727" s="137" t="s">
        <v>1914</v>
      </c>
      <c r="C727" s="107" t="s">
        <v>1077</v>
      </c>
      <c r="D727" s="152" t="s">
        <v>403</v>
      </c>
      <c r="E727" s="157">
        <v>2027</v>
      </c>
      <c r="F727" s="157">
        <f t="shared" si="184"/>
        <v>2027</v>
      </c>
      <c r="G727" s="137" t="s">
        <v>1915</v>
      </c>
      <c r="H727" s="157"/>
      <c r="I727" s="277">
        <f t="shared" si="185"/>
        <v>1800</v>
      </c>
      <c r="J727" s="277">
        <v>1800</v>
      </c>
      <c r="K727" s="139"/>
      <c r="L727" s="139"/>
      <c r="M727" s="277">
        <f t="shared" si="186"/>
        <v>1800</v>
      </c>
      <c r="N727" s="139"/>
      <c r="O727" s="139"/>
      <c r="P727" s="157"/>
      <c r="Q727" s="123"/>
      <c r="R727" s="124"/>
      <c r="S727" s="124"/>
      <c r="T727" s="124"/>
      <c r="U727" s="124"/>
      <c r="V727" s="124"/>
      <c r="W727" s="124"/>
    </row>
    <row r="728" spans="1:23" s="161" customFormat="1" ht="30" customHeight="1">
      <c r="A728" s="221">
        <v>-6</v>
      </c>
      <c r="B728" s="137" t="s">
        <v>1916</v>
      </c>
      <c r="C728" s="107" t="s">
        <v>1077</v>
      </c>
      <c r="D728" s="152" t="s">
        <v>1064</v>
      </c>
      <c r="E728" s="152">
        <v>2027</v>
      </c>
      <c r="F728" s="152">
        <f t="shared" si="184"/>
        <v>2027</v>
      </c>
      <c r="G728" s="137" t="s">
        <v>1917</v>
      </c>
      <c r="H728" s="157"/>
      <c r="I728" s="277">
        <f t="shared" si="185"/>
        <v>2100</v>
      </c>
      <c r="J728" s="277">
        <v>2100</v>
      </c>
      <c r="K728" s="139"/>
      <c r="L728" s="139"/>
      <c r="M728" s="277">
        <f t="shared" si="186"/>
        <v>2100</v>
      </c>
      <c r="N728" s="139"/>
      <c r="O728" s="139"/>
      <c r="P728" s="157"/>
      <c r="Q728" s="123"/>
      <c r="R728" s="124"/>
      <c r="S728" s="124"/>
      <c r="T728" s="124"/>
      <c r="U728" s="124"/>
      <c r="V728" s="124"/>
      <c r="W728" s="124"/>
    </row>
    <row r="729" spans="1:23" s="161" customFormat="1" ht="30" customHeight="1">
      <c r="A729" s="221">
        <v>-7</v>
      </c>
      <c r="B729" s="222" t="s">
        <v>1918</v>
      </c>
      <c r="C729" s="107" t="s">
        <v>1077</v>
      </c>
      <c r="D729" s="152" t="s">
        <v>402</v>
      </c>
      <c r="E729" s="157">
        <v>2028</v>
      </c>
      <c r="F729" s="157">
        <v>2028</v>
      </c>
      <c r="G729" s="222" t="s">
        <v>1919</v>
      </c>
      <c r="H729" s="157"/>
      <c r="I729" s="277">
        <f t="shared" si="185"/>
        <v>1800</v>
      </c>
      <c r="J729" s="277">
        <v>1800</v>
      </c>
      <c r="K729" s="139"/>
      <c r="L729" s="139"/>
      <c r="M729" s="277">
        <f t="shared" si="186"/>
        <v>1800</v>
      </c>
      <c r="N729" s="139"/>
      <c r="O729" s="139"/>
      <c r="P729" s="157"/>
      <c r="Q729" s="123"/>
      <c r="R729" s="124"/>
      <c r="S729" s="124"/>
      <c r="T729" s="124"/>
      <c r="U729" s="124"/>
      <c r="V729" s="124"/>
      <c r="W729" s="124"/>
    </row>
    <row r="730" spans="1:23" s="161" customFormat="1" ht="30" customHeight="1">
      <c r="A730" s="221">
        <v>-8</v>
      </c>
      <c r="B730" s="137" t="s">
        <v>1920</v>
      </c>
      <c r="C730" s="107" t="s">
        <v>1077</v>
      </c>
      <c r="D730" s="152" t="s">
        <v>423</v>
      </c>
      <c r="E730" s="157">
        <v>2028</v>
      </c>
      <c r="F730" s="157">
        <v>2028</v>
      </c>
      <c r="G730" s="137" t="s">
        <v>1921</v>
      </c>
      <c r="H730" s="157"/>
      <c r="I730" s="277">
        <f t="shared" si="185"/>
        <v>1000</v>
      </c>
      <c r="J730" s="277">
        <v>1000</v>
      </c>
      <c r="K730" s="139"/>
      <c r="L730" s="139"/>
      <c r="M730" s="277">
        <f t="shared" si="186"/>
        <v>1000</v>
      </c>
      <c r="N730" s="139"/>
      <c r="O730" s="139"/>
      <c r="P730" s="157"/>
      <c r="Q730" s="123"/>
      <c r="R730" s="124"/>
      <c r="S730" s="124"/>
      <c r="T730" s="124"/>
      <c r="U730" s="124"/>
      <c r="V730" s="124"/>
      <c r="W730" s="124"/>
    </row>
    <row r="731" spans="1:23" s="161" customFormat="1" ht="30" customHeight="1">
      <c r="A731" s="221">
        <v>-9</v>
      </c>
      <c r="B731" s="137" t="s">
        <v>1922</v>
      </c>
      <c r="C731" s="107" t="s">
        <v>1077</v>
      </c>
      <c r="D731" s="152" t="s">
        <v>423</v>
      </c>
      <c r="E731" s="157">
        <v>2027</v>
      </c>
      <c r="F731" s="157">
        <v>2027</v>
      </c>
      <c r="G731" s="137" t="s">
        <v>1923</v>
      </c>
      <c r="H731" s="157"/>
      <c r="I731" s="277">
        <f t="shared" si="185"/>
        <v>3000</v>
      </c>
      <c r="J731" s="277">
        <v>3000</v>
      </c>
      <c r="K731" s="139"/>
      <c r="L731" s="139"/>
      <c r="M731" s="277">
        <f t="shared" si="186"/>
        <v>3000</v>
      </c>
      <c r="N731" s="139"/>
      <c r="O731" s="139"/>
      <c r="P731" s="157"/>
      <c r="Q731" s="123"/>
      <c r="R731" s="124"/>
      <c r="S731" s="124"/>
      <c r="T731" s="124"/>
      <c r="U731" s="124"/>
      <c r="V731" s="124"/>
      <c r="W731" s="124"/>
    </row>
    <row r="732" spans="1:23" s="161" customFormat="1" ht="30" customHeight="1">
      <c r="A732" s="221">
        <v>-10</v>
      </c>
      <c r="B732" s="137" t="s">
        <v>1924</v>
      </c>
      <c r="C732" s="107" t="s">
        <v>1077</v>
      </c>
      <c r="D732" s="152" t="s">
        <v>431</v>
      </c>
      <c r="E732" s="152">
        <v>2028</v>
      </c>
      <c r="F732" s="152">
        <v>2028</v>
      </c>
      <c r="G732" s="137"/>
      <c r="H732" s="157"/>
      <c r="I732" s="277">
        <f t="shared" si="185"/>
        <v>1000</v>
      </c>
      <c r="J732" s="277">
        <v>1000</v>
      </c>
      <c r="K732" s="139"/>
      <c r="L732" s="139"/>
      <c r="M732" s="277">
        <f t="shared" si="186"/>
        <v>1000</v>
      </c>
      <c r="N732" s="139"/>
      <c r="O732" s="139"/>
      <c r="P732" s="157"/>
      <c r="Q732" s="123"/>
      <c r="R732" s="124"/>
      <c r="S732" s="124"/>
      <c r="T732" s="124"/>
      <c r="U732" s="124"/>
      <c r="V732" s="124"/>
      <c r="W732" s="124"/>
    </row>
    <row r="733" spans="1:23" s="161" customFormat="1" ht="30" customHeight="1">
      <c r="A733" s="221">
        <v>-11</v>
      </c>
      <c r="B733" s="137" t="s">
        <v>1925</v>
      </c>
      <c r="C733" s="107" t="s">
        <v>1077</v>
      </c>
      <c r="D733" s="152" t="s">
        <v>1926</v>
      </c>
      <c r="E733" s="152">
        <v>2028</v>
      </c>
      <c r="F733" s="152">
        <v>2029</v>
      </c>
      <c r="G733" s="137" t="s">
        <v>1927</v>
      </c>
      <c r="H733" s="157"/>
      <c r="I733" s="277">
        <f t="shared" si="185"/>
        <v>4500</v>
      </c>
      <c r="J733" s="277">
        <v>4500</v>
      </c>
      <c r="K733" s="139"/>
      <c r="L733" s="139"/>
      <c r="M733" s="277">
        <f t="shared" si="186"/>
        <v>4500</v>
      </c>
      <c r="N733" s="139"/>
      <c r="O733" s="139"/>
      <c r="P733" s="157"/>
      <c r="Q733" s="123"/>
      <c r="R733" s="124"/>
      <c r="S733" s="124"/>
      <c r="T733" s="124"/>
      <c r="U733" s="124"/>
      <c r="V733" s="124"/>
      <c r="W733" s="124"/>
    </row>
    <row r="734" spans="1:23" s="161" customFormat="1" ht="30" customHeight="1">
      <c r="A734" s="221">
        <v>-12</v>
      </c>
      <c r="B734" s="137" t="s">
        <v>1928</v>
      </c>
      <c r="C734" s="107" t="s">
        <v>1077</v>
      </c>
      <c r="D734" s="152" t="s">
        <v>1926</v>
      </c>
      <c r="E734" s="152">
        <v>2029</v>
      </c>
      <c r="F734" s="152">
        <v>2029</v>
      </c>
      <c r="G734" s="137" t="s">
        <v>1929</v>
      </c>
      <c r="H734" s="157"/>
      <c r="I734" s="277">
        <f t="shared" si="185"/>
        <v>2800</v>
      </c>
      <c r="J734" s="277">
        <v>2800</v>
      </c>
      <c r="K734" s="139"/>
      <c r="L734" s="139"/>
      <c r="M734" s="277">
        <f t="shared" si="186"/>
        <v>2800</v>
      </c>
      <c r="N734" s="139"/>
      <c r="O734" s="139"/>
      <c r="P734" s="157"/>
      <c r="Q734" s="123"/>
      <c r="R734" s="124"/>
      <c r="S734" s="124"/>
      <c r="T734" s="124"/>
      <c r="U734" s="124"/>
      <c r="V734" s="124"/>
      <c r="W734" s="124"/>
    </row>
    <row r="735" spans="1:23" s="161" customFormat="1" ht="30" customHeight="1">
      <c r="A735" s="150" t="s">
        <v>240</v>
      </c>
      <c r="B735" s="131" t="s">
        <v>1043</v>
      </c>
      <c r="C735" s="150"/>
      <c r="D735" s="142"/>
      <c r="E735" s="142"/>
      <c r="F735" s="142"/>
      <c r="G735" s="131"/>
      <c r="H735" s="142"/>
      <c r="I735" s="276">
        <f>SUM(I736:I745)</f>
        <v>41050</v>
      </c>
      <c r="J735" s="276">
        <f t="shared" ref="J735:O735" si="187">SUM(J736:J745)</f>
        <v>41050</v>
      </c>
      <c r="K735" s="276">
        <f t="shared" si="187"/>
        <v>0</v>
      </c>
      <c r="L735" s="276">
        <f t="shared" si="187"/>
        <v>0</v>
      </c>
      <c r="M735" s="276">
        <f t="shared" si="187"/>
        <v>41050</v>
      </c>
      <c r="N735" s="276">
        <f t="shared" si="187"/>
        <v>0</v>
      </c>
      <c r="O735" s="276">
        <f t="shared" si="187"/>
        <v>0</v>
      </c>
      <c r="P735" s="142"/>
      <c r="Q735" s="123"/>
      <c r="R735" s="124"/>
      <c r="S735" s="124"/>
      <c r="T735" s="124"/>
      <c r="U735" s="124"/>
      <c r="V735" s="124"/>
      <c r="W735" s="124"/>
    </row>
    <row r="736" spans="1:23" s="161" customFormat="1" ht="30" customHeight="1">
      <c r="A736" s="221">
        <v>1</v>
      </c>
      <c r="B736" s="137" t="s">
        <v>1930</v>
      </c>
      <c r="C736" s="107" t="s">
        <v>1077</v>
      </c>
      <c r="D736" s="152" t="s">
        <v>428</v>
      </c>
      <c r="E736" s="157">
        <v>2027</v>
      </c>
      <c r="F736" s="157">
        <v>2027</v>
      </c>
      <c r="G736" s="137" t="s">
        <v>1931</v>
      </c>
      <c r="H736" s="157"/>
      <c r="I736" s="277">
        <f t="shared" ref="I736:I745" si="188">J736</f>
        <v>6950</v>
      </c>
      <c r="J736" s="277">
        <v>6950</v>
      </c>
      <c r="K736" s="139"/>
      <c r="L736" s="139"/>
      <c r="M736" s="277">
        <f t="shared" ref="M736:M745" si="189">I736</f>
        <v>6950</v>
      </c>
      <c r="N736" s="139"/>
      <c r="O736" s="139"/>
      <c r="P736" s="157"/>
      <c r="Q736" s="123"/>
      <c r="R736" s="124"/>
      <c r="S736" s="124"/>
      <c r="T736" s="124"/>
      <c r="U736" s="124"/>
      <c r="V736" s="124"/>
      <c r="W736" s="124"/>
    </row>
    <row r="737" spans="1:23" s="161" customFormat="1" ht="30" customHeight="1">
      <c r="A737" s="221">
        <v>2</v>
      </c>
      <c r="B737" s="137" t="s">
        <v>1932</v>
      </c>
      <c r="C737" s="107" t="s">
        <v>1077</v>
      </c>
      <c r="D737" s="152" t="s">
        <v>1859</v>
      </c>
      <c r="E737" s="157">
        <v>2027</v>
      </c>
      <c r="F737" s="157">
        <v>2027</v>
      </c>
      <c r="G737" s="137" t="s">
        <v>1933</v>
      </c>
      <c r="H737" s="157"/>
      <c r="I737" s="277">
        <f t="shared" si="188"/>
        <v>500</v>
      </c>
      <c r="J737" s="277">
        <v>500</v>
      </c>
      <c r="K737" s="139"/>
      <c r="L737" s="139"/>
      <c r="M737" s="277">
        <f t="shared" si="189"/>
        <v>500</v>
      </c>
      <c r="N737" s="139"/>
      <c r="O737" s="139"/>
      <c r="P737" s="157"/>
      <c r="Q737" s="123"/>
      <c r="R737" s="124"/>
      <c r="S737" s="124"/>
      <c r="T737" s="124"/>
      <c r="U737" s="124"/>
      <c r="V737" s="124"/>
      <c r="W737" s="124"/>
    </row>
    <row r="738" spans="1:23" s="161" customFormat="1" ht="30" customHeight="1">
      <c r="A738" s="221">
        <v>3</v>
      </c>
      <c r="B738" s="137" t="s">
        <v>1934</v>
      </c>
      <c r="C738" s="107" t="s">
        <v>1077</v>
      </c>
      <c r="D738" s="152" t="s">
        <v>419</v>
      </c>
      <c r="E738" s="157">
        <v>2027</v>
      </c>
      <c r="F738" s="157">
        <v>2027</v>
      </c>
      <c r="G738" s="137" t="s">
        <v>1935</v>
      </c>
      <c r="H738" s="157"/>
      <c r="I738" s="277">
        <f t="shared" si="188"/>
        <v>1800</v>
      </c>
      <c r="J738" s="277">
        <v>1800</v>
      </c>
      <c r="K738" s="139"/>
      <c r="L738" s="139"/>
      <c r="M738" s="277">
        <f t="shared" si="189"/>
        <v>1800</v>
      </c>
      <c r="N738" s="139"/>
      <c r="O738" s="139"/>
      <c r="P738" s="157"/>
      <c r="Q738" s="123"/>
      <c r="R738" s="124"/>
      <c r="S738" s="124"/>
      <c r="T738" s="124"/>
      <c r="U738" s="124"/>
      <c r="V738" s="124"/>
      <c r="W738" s="124"/>
    </row>
    <row r="739" spans="1:23" s="161" customFormat="1" ht="30" customHeight="1">
      <c r="A739" s="221">
        <v>4</v>
      </c>
      <c r="B739" s="137" t="s">
        <v>1936</v>
      </c>
      <c r="C739" s="107" t="s">
        <v>1077</v>
      </c>
      <c r="D739" s="152" t="s">
        <v>1064</v>
      </c>
      <c r="E739" s="157">
        <v>2028</v>
      </c>
      <c r="F739" s="157">
        <v>2028</v>
      </c>
      <c r="G739" s="137" t="s">
        <v>1937</v>
      </c>
      <c r="H739" s="157"/>
      <c r="I739" s="277">
        <f t="shared" si="188"/>
        <v>8050</v>
      </c>
      <c r="J739" s="277">
        <v>8050</v>
      </c>
      <c r="K739" s="139"/>
      <c r="L739" s="139"/>
      <c r="M739" s="277">
        <f t="shared" si="189"/>
        <v>8050</v>
      </c>
      <c r="N739" s="139"/>
      <c r="O739" s="139"/>
      <c r="P739" s="157"/>
      <c r="Q739" s="123"/>
      <c r="R739" s="124"/>
      <c r="S739" s="124"/>
      <c r="T739" s="124"/>
      <c r="U739" s="124"/>
      <c r="V739" s="124"/>
      <c r="W739" s="124"/>
    </row>
    <row r="740" spans="1:23" s="161" customFormat="1" ht="30" customHeight="1">
      <c r="A740" s="221">
        <v>5</v>
      </c>
      <c r="B740" s="137" t="s">
        <v>1938</v>
      </c>
      <c r="C740" s="107" t="s">
        <v>1077</v>
      </c>
      <c r="D740" s="152" t="s">
        <v>419</v>
      </c>
      <c r="E740" s="157">
        <v>2028</v>
      </c>
      <c r="F740" s="157">
        <v>2028</v>
      </c>
      <c r="G740" s="137" t="s">
        <v>1939</v>
      </c>
      <c r="H740" s="157"/>
      <c r="I740" s="277">
        <f t="shared" si="188"/>
        <v>6500</v>
      </c>
      <c r="J740" s="277">
        <v>6500</v>
      </c>
      <c r="K740" s="139"/>
      <c r="L740" s="139"/>
      <c r="M740" s="277">
        <f t="shared" si="189"/>
        <v>6500</v>
      </c>
      <c r="N740" s="139"/>
      <c r="O740" s="139"/>
      <c r="P740" s="224"/>
      <c r="Q740" s="123"/>
      <c r="R740" s="124"/>
      <c r="S740" s="124"/>
      <c r="T740" s="124"/>
      <c r="U740" s="124"/>
      <c r="V740" s="124"/>
      <c r="W740" s="124"/>
    </row>
    <row r="741" spans="1:23" s="161" customFormat="1" ht="30" customHeight="1">
      <c r="A741" s="221">
        <v>6</v>
      </c>
      <c r="B741" s="137" t="s">
        <v>1940</v>
      </c>
      <c r="C741" s="107" t="s">
        <v>1077</v>
      </c>
      <c r="D741" s="152" t="s">
        <v>423</v>
      </c>
      <c r="E741" s="157">
        <v>2029</v>
      </c>
      <c r="F741" s="157">
        <v>2029</v>
      </c>
      <c r="G741" s="137" t="s">
        <v>1941</v>
      </c>
      <c r="H741" s="157"/>
      <c r="I741" s="277">
        <f t="shared" si="188"/>
        <v>1000</v>
      </c>
      <c r="J741" s="277">
        <v>1000</v>
      </c>
      <c r="K741" s="139"/>
      <c r="L741" s="139"/>
      <c r="M741" s="277">
        <f t="shared" si="189"/>
        <v>1000</v>
      </c>
      <c r="N741" s="139"/>
      <c r="O741" s="139"/>
      <c r="P741" s="157"/>
      <c r="Q741" s="123"/>
      <c r="R741" s="124"/>
      <c r="S741" s="124"/>
      <c r="T741" s="124"/>
      <c r="U741" s="124"/>
      <c r="V741" s="124"/>
      <c r="W741" s="124"/>
    </row>
    <row r="742" spans="1:23" s="161" customFormat="1" ht="30" customHeight="1">
      <c r="A742" s="221">
        <v>7</v>
      </c>
      <c r="B742" s="137" t="s">
        <v>1942</v>
      </c>
      <c r="C742" s="107" t="s">
        <v>1077</v>
      </c>
      <c r="D742" s="152" t="s">
        <v>1069</v>
      </c>
      <c r="E742" s="157">
        <v>2028</v>
      </c>
      <c r="F742" s="157">
        <v>2029</v>
      </c>
      <c r="G742" s="137" t="s">
        <v>1943</v>
      </c>
      <c r="H742" s="157"/>
      <c r="I742" s="277">
        <f t="shared" si="188"/>
        <v>10750</v>
      </c>
      <c r="J742" s="277">
        <v>10750</v>
      </c>
      <c r="K742" s="139"/>
      <c r="L742" s="139"/>
      <c r="M742" s="277">
        <f t="shared" si="189"/>
        <v>10750</v>
      </c>
      <c r="N742" s="139"/>
      <c r="O742" s="139"/>
      <c r="P742" s="157"/>
      <c r="Q742" s="123"/>
      <c r="R742" s="124"/>
      <c r="S742" s="124"/>
      <c r="T742" s="124"/>
      <c r="U742" s="124"/>
      <c r="V742" s="124"/>
      <c r="W742" s="124"/>
    </row>
    <row r="743" spans="1:23" s="161" customFormat="1" ht="30" customHeight="1">
      <c r="A743" s="221">
        <v>8</v>
      </c>
      <c r="B743" s="137" t="s">
        <v>1944</v>
      </c>
      <c r="C743" s="107" t="s">
        <v>1077</v>
      </c>
      <c r="D743" s="152" t="s">
        <v>1859</v>
      </c>
      <c r="E743" s="157">
        <v>2029</v>
      </c>
      <c r="F743" s="157">
        <v>2029</v>
      </c>
      <c r="G743" s="137" t="s">
        <v>1945</v>
      </c>
      <c r="H743" s="157"/>
      <c r="I743" s="277">
        <f t="shared" si="188"/>
        <v>1200</v>
      </c>
      <c r="J743" s="277">
        <v>1200</v>
      </c>
      <c r="K743" s="139"/>
      <c r="L743" s="139"/>
      <c r="M743" s="277">
        <f t="shared" si="189"/>
        <v>1200</v>
      </c>
      <c r="N743" s="139"/>
      <c r="O743" s="139"/>
      <c r="P743" s="157"/>
      <c r="Q743" s="123"/>
      <c r="R743" s="124"/>
      <c r="S743" s="124"/>
      <c r="T743" s="124"/>
      <c r="U743" s="124"/>
      <c r="V743" s="124"/>
      <c r="W743" s="124"/>
    </row>
    <row r="744" spans="1:23" s="161" customFormat="1" ht="30" customHeight="1">
      <c r="A744" s="221">
        <v>9</v>
      </c>
      <c r="B744" s="137" t="s">
        <v>1946</v>
      </c>
      <c r="C744" s="107" t="s">
        <v>1077</v>
      </c>
      <c r="D744" s="152" t="s">
        <v>1859</v>
      </c>
      <c r="E744" s="157">
        <v>2029</v>
      </c>
      <c r="F744" s="157">
        <v>2029</v>
      </c>
      <c r="G744" s="137" t="s">
        <v>1947</v>
      </c>
      <c r="H744" s="157"/>
      <c r="I744" s="277">
        <f t="shared" si="188"/>
        <v>1000</v>
      </c>
      <c r="J744" s="277">
        <v>1000</v>
      </c>
      <c r="K744" s="139"/>
      <c r="L744" s="139"/>
      <c r="M744" s="277">
        <f t="shared" si="189"/>
        <v>1000</v>
      </c>
      <c r="N744" s="139"/>
      <c r="O744" s="139"/>
      <c r="P744" s="157"/>
      <c r="Q744" s="123"/>
      <c r="R744" s="124"/>
      <c r="S744" s="124"/>
      <c r="T744" s="124"/>
      <c r="U744" s="124"/>
      <c r="V744" s="124"/>
      <c r="W744" s="124"/>
    </row>
    <row r="745" spans="1:23" s="161" customFormat="1" ht="30" customHeight="1">
      <c r="A745" s="221">
        <v>10</v>
      </c>
      <c r="B745" s="137" t="s">
        <v>1948</v>
      </c>
      <c r="C745" s="107" t="s">
        <v>1077</v>
      </c>
      <c r="D745" s="152" t="s">
        <v>1859</v>
      </c>
      <c r="E745" s="157">
        <v>2029</v>
      </c>
      <c r="F745" s="157">
        <v>2029</v>
      </c>
      <c r="G745" s="137" t="s">
        <v>1949</v>
      </c>
      <c r="H745" s="157"/>
      <c r="I745" s="277">
        <f t="shared" si="188"/>
        <v>3300</v>
      </c>
      <c r="J745" s="277">
        <v>3300</v>
      </c>
      <c r="K745" s="139"/>
      <c r="L745" s="139"/>
      <c r="M745" s="277">
        <f t="shared" si="189"/>
        <v>3300</v>
      </c>
      <c r="N745" s="139"/>
      <c r="O745" s="139"/>
      <c r="P745" s="157"/>
      <c r="Q745" s="123"/>
      <c r="R745" s="124"/>
      <c r="S745" s="124"/>
      <c r="T745" s="124"/>
      <c r="U745" s="124"/>
      <c r="V745" s="124"/>
      <c r="W745" s="124"/>
    </row>
    <row r="746" spans="1:23" s="161" customFormat="1" ht="30" customHeight="1">
      <c r="A746" s="150" t="s">
        <v>240</v>
      </c>
      <c r="B746" s="131" t="s">
        <v>1842</v>
      </c>
      <c r="C746" s="152"/>
      <c r="D746" s="142"/>
      <c r="E746" s="142"/>
      <c r="F746" s="142"/>
      <c r="G746" s="131"/>
      <c r="H746" s="142"/>
      <c r="I746" s="276">
        <f>SUM(I747:I755)</f>
        <v>38960</v>
      </c>
      <c r="J746" s="276">
        <f t="shared" ref="J746:O746" si="190">SUM(J747:J755)</f>
        <v>38960</v>
      </c>
      <c r="K746" s="276">
        <f t="shared" si="190"/>
        <v>0</v>
      </c>
      <c r="L746" s="276">
        <f t="shared" si="190"/>
        <v>0</v>
      </c>
      <c r="M746" s="276">
        <f t="shared" si="190"/>
        <v>38960</v>
      </c>
      <c r="N746" s="276">
        <f t="shared" si="190"/>
        <v>0</v>
      </c>
      <c r="O746" s="276">
        <f t="shared" si="190"/>
        <v>0</v>
      </c>
      <c r="P746" s="142"/>
      <c r="Q746" s="123"/>
      <c r="R746" s="124"/>
      <c r="S746" s="124"/>
      <c r="T746" s="124"/>
      <c r="U746" s="124"/>
      <c r="V746" s="124"/>
      <c r="W746" s="124"/>
    </row>
    <row r="747" spans="1:23" s="161" customFormat="1" ht="30" customHeight="1">
      <c r="A747" s="221">
        <v>1</v>
      </c>
      <c r="B747" s="137" t="s">
        <v>1950</v>
      </c>
      <c r="C747" s="107" t="s">
        <v>1077</v>
      </c>
      <c r="D747" s="152" t="s">
        <v>1844</v>
      </c>
      <c r="E747" s="157">
        <v>2026</v>
      </c>
      <c r="F747" s="157">
        <f>E747</f>
        <v>2026</v>
      </c>
      <c r="G747" s="137" t="s">
        <v>1951</v>
      </c>
      <c r="H747" s="157"/>
      <c r="I747" s="277">
        <f t="shared" ref="I747:I755" si="191">J747</f>
        <v>960</v>
      </c>
      <c r="J747" s="277">
        <v>960</v>
      </c>
      <c r="K747" s="139"/>
      <c r="L747" s="139"/>
      <c r="M747" s="277">
        <f t="shared" ref="M747:M755" si="192">I747</f>
        <v>960</v>
      </c>
      <c r="N747" s="139"/>
      <c r="O747" s="139"/>
      <c r="P747" s="157"/>
      <c r="Q747" s="123"/>
      <c r="R747" s="124"/>
      <c r="S747" s="124"/>
      <c r="T747" s="124"/>
      <c r="U747" s="124"/>
      <c r="V747" s="124"/>
      <c r="W747" s="124"/>
    </row>
    <row r="748" spans="1:23" s="161" customFormat="1" ht="30" customHeight="1">
      <c r="A748" s="221">
        <v>2</v>
      </c>
      <c r="B748" s="137" t="s">
        <v>1952</v>
      </c>
      <c r="C748" s="107" t="s">
        <v>1077</v>
      </c>
      <c r="D748" s="152" t="s">
        <v>1859</v>
      </c>
      <c r="E748" s="157">
        <v>2026</v>
      </c>
      <c r="F748" s="157">
        <f>E748</f>
        <v>2026</v>
      </c>
      <c r="G748" s="137" t="s">
        <v>1953</v>
      </c>
      <c r="H748" s="157"/>
      <c r="I748" s="277">
        <f t="shared" si="191"/>
        <v>2750</v>
      </c>
      <c r="J748" s="277">
        <v>2750</v>
      </c>
      <c r="K748" s="139"/>
      <c r="L748" s="139"/>
      <c r="M748" s="277">
        <f t="shared" si="192"/>
        <v>2750</v>
      </c>
      <c r="N748" s="139"/>
      <c r="O748" s="139"/>
      <c r="P748" s="157"/>
      <c r="Q748" s="123"/>
      <c r="R748" s="124"/>
      <c r="S748" s="124"/>
      <c r="T748" s="124"/>
      <c r="U748" s="124"/>
      <c r="V748" s="124"/>
      <c r="W748" s="124"/>
    </row>
    <row r="749" spans="1:23" s="161" customFormat="1" ht="30" customHeight="1">
      <c r="A749" s="221">
        <v>3</v>
      </c>
      <c r="B749" s="222" t="s">
        <v>1954</v>
      </c>
      <c r="C749" s="107" t="s">
        <v>1077</v>
      </c>
      <c r="D749" s="152" t="s">
        <v>402</v>
      </c>
      <c r="E749" s="157">
        <v>2026</v>
      </c>
      <c r="F749" s="157">
        <v>2027</v>
      </c>
      <c r="G749" s="222" t="s">
        <v>1955</v>
      </c>
      <c r="H749" s="157"/>
      <c r="I749" s="277">
        <f t="shared" si="191"/>
        <v>6000</v>
      </c>
      <c r="J749" s="277">
        <v>6000</v>
      </c>
      <c r="K749" s="139"/>
      <c r="L749" s="139"/>
      <c r="M749" s="277">
        <f t="shared" si="192"/>
        <v>6000</v>
      </c>
      <c r="N749" s="139"/>
      <c r="O749" s="139"/>
      <c r="P749" s="157"/>
      <c r="Q749" s="123"/>
      <c r="R749" s="124"/>
      <c r="S749" s="124"/>
      <c r="T749" s="124"/>
      <c r="U749" s="124"/>
      <c r="V749" s="124"/>
      <c r="W749" s="124"/>
    </row>
    <row r="750" spans="1:23" s="161" customFormat="1" ht="30" customHeight="1">
      <c r="A750" s="221">
        <v>4</v>
      </c>
      <c r="B750" s="137" t="s">
        <v>1956</v>
      </c>
      <c r="C750" s="107" t="s">
        <v>1077</v>
      </c>
      <c r="D750" s="152" t="s">
        <v>419</v>
      </c>
      <c r="E750" s="157">
        <v>2026</v>
      </c>
      <c r="F750" s="224">
        <v>2027</v>
      </c>
      <c r="G750" s="137" t="s">
        <v>1957</v>
      </c>
      <c r="H750" s="157"/>
      <c r="I750" s="277">
        <f t="shared" si="191"/>
        <v>4500</v>
      </c>
      <c r="J750" s="277">
        <v>4500</v>
      </c>
      <c r="K750" s="139"/>
      <c r="L750" s="139"/>
      <c r="M750" s="277">
        <f t="shared" si="192"/>
        <v>4500</v>
      </c>
      <c r="N750" s="139"/>
      <c r="O750" s="139"/>
      <c r="P750" s="157"/>
      <c r="Q750" s="123"/>
      <c r="R750" s="124"/>
      <c r="S750" s="124"/>
      <c r="T750" s="124"/>
      <c r="U750" s="124"/>
      <c r="V750" s="124"/>
      <c r="W750" s="124"/>
    </row>
    <row r="751" spans="1:23" s="161" customFormat="1" ht="39.75" customHeight="1">
      <c r="A751" s="221">
        <v>5</v>
      </c>
      <c r="B751" s="137" t="s">
        <v>1958</v>
      </c>
      <c r="C751" s="107" t="s">
        <v>1077</v>
      </c>
      <c r="D751" s="152" t="s">
        <v>403</v>
      </c>
      <c r="E751" s="157">
        <v>2026</v>
      </c>
      <c r="F751" s="224">
        <v>2027</v>
      </c>
      <c r="G751" s="137" t="s">
        <v>1959</v>
      </c>
      <c r="H751" s="157"/>
      <c r="I751" s="277">
        <f t="shared" si="191"/>
        <v>3350</v>
      </c>
      <c r="J751" s="277">
        <v>3350</v>
      </c>
      <c r="K751" s="139"/>
      <c r="L751" s="139"/>
      <c r="M751" s="277">
        <f t="shared" si="192"/>
        <v>3350</v>
      </c>
      <c r="N751" s="139"/>
      <c r="O751" s="139"/>
      <c r="P751" s="157"/>
      <c r="Q751" s="123"/>
      <c r="R751" s="124"/>
      <c r="S751" s="124"/>
      <c r="T751" s="124"/>
      <c r="U751" s="124"/>
      <c r="V751" s="124"/>
      <c r="W751" s="124"/>
    </row>
    <row r="752" spans="1:23" s="161" customFormat="1" ht="39.75" customHeight="1">
      <c r="A752" s="221">
        <v>6</v>
      </c>
      <c r="B752" s="137" t="s">
        <v>1960</v>
      </c>
      <c r="C752" s="107" t="s">
        <v>1077</v>
      </c>
      <c r="D752" s="152" t="s">
        <v>423</v>
      </c>
      <c r="E752" s="157">
        <v>2026</v>
      </c>
      <c r="F752" s="224">
        <v>2027</v>
      </c>
      <c r="G752" s="137" t="s">
        <v>1961</v>
      </c>
      <c r="H752" s="157"/>
      <c r="I752" s="277">
        <f t="shared" si="191"/>
        <v>3700</v>
      </c>
      <c r="J752" s="277">
        <v>3700</v>
      </c>
      <c r="K752" s="139"/>
      <c r="L752" s="139"/>
      <c r="M752" s="277">
        <f t="shared" si="192"/>
        <v>3700</v>
      </c>
      <c r="N752" s="139"/>
      <c r="O752" s="139"/>
      <c r="P752" s="152"/>
      <c r="Q752" s="123"/>
      <c r="R752" s="124"/>
      <c r="S752" s="124"/>
      <c r="T752" s="124"/>
      <c r="U752" s="124"/>
      <c r="V752" s="124"/>
      <c r="W752" s="124"/>
    </row>
    <row r="753" spans="1:23" s="161" customFormat="1" ht="39.75" customHeight="1">
      <c r="A753" s="221">
        <v>7</v>
      </c>
      <c r="B753" s="137" t="s">
        <v>1962</v>
      </c>
      <c r="C753" s="107" t="s">
        <v>1077</v>
      </c>
      <c r="D753" s="152" t="s">
        <v>403</v>
      </c>
      <c r="E753" s="157">
        <v>2027</v>
      </c>
      <c r="F753" s="224">
        <v>2028</v>
      </c>
      <c r="G753" s="137" t="s">
        <v>1963</v>
      </c>
      <c r="H753" s="157"/>
      <c r="I753" s="277">
        <f t="shared" si="191"/>
        <v>8700</v>
      </c>
      <c r="J753" s="277">
        <v>8700</v>
      </c>
      <c r="K753" s="139"/>
      <c r="L753" s="139"/>
      <c r="M753" s="277">
        <f t="shared" si="192"/>
        <v>8700</v>
      </c>
      <c r="N753" s="139"/>
      <c r="O753" s="139"/>
      <c r="P753" s="157"/>
      <c r="Q753" s="123"/>
      <c r="R753" s="124"/>
      <c r="S753" s="124"/>
      <c r="T753" s="124"/>
      <c r="U753" s="124"/>
      <c r="V753" s="124"/>
      <c r="W753" s="124"/>
    </row>
    <row r="754" spans="1:23" s="161" customFormat="1" ht="39.75" customHeight="1">
      <c r="A754" s="221">
        <v>8</v>
      </c>
      <c r="B754" s="137" t="s">
        <v>1964</v>
      </c>
      <c r="C754" s="107" t="s">
        <v>1077</v>
      </c>
      <c r="D754" s="152" t="s">
        <v>419</v>
      </c>
      <c r="E754" s="157">
        <v>2029</v>
      </c>
      <c r="F754" s="224">
        <v>2029</v>
      </c>
      <c r="G754" s="137" t="s">
        <v>1965</v>
      </c>
      <c r="H754" s="157"/>
      <c r="I754" s="277">
        <f t="shared" si="191"/>
        <v>8000</v>
      </c>
      <c r="J754" s="277">
        <v>8000</v>
      </c>
      <c r="K754" s="139"/>
      <c r="L754" s="139"/>
      <c r="M754" s="277">
        <f>I754</f>
        <v>8000</v>
      </c>
      <c r="N754" s="139"/>
      <c r="O754" s="139"/>
      <c r="P754" s="152"/>
      <c r="Q754" s="123"/>
      <c r="R754" s="124"/>
      <c r="S754" s="124"/>
      <c r="T754" s="124"/>
      <c r="U754" s="124"/>
      <c r="V754" s="124"/>
      <c r="W754" s="124"/>
    </row>
    <row r="755" spans="1:23" s="161" customFormat="1" ht="30" customHeight="1">
      <c r="A755" s="221">
        <v>9</v>
      </c>
      <c r="B755" s="137" t="s">
        <v>1966</v>
      </c>
      <c r="C755" s="107" t="s">
        <v>1077</v>
      </c>
      <c r="D755" s="152" t="s">
        <v>1859</v>
      </c>
      <c r="E755" s="157">
        <v>2029</v>
      </c>
      <c r="F755" s="224">
        <v>2029</v>
      </c>
      <c r="G755" s="137" t="s">
        <v>1967</v>
      </c>
      <c r="H755" s="157"/>
      <c r="I755" s="277">
        <f t="shared" si="191"/>
        <v>1000</v>
      </c>
      <c r="J755" s="277">
        <v>1000</v>
      </c>
      <c r="K755" s="139"/>
      <c r="L755" s="139"/>
      <c r="M755" s="277">
        <f t="shared" si="192"/>
        <v>1000</v>
      </c>
      <c r="N755" s="139"/>
      <c r="O755" s="139"/>
      <c r="P755" s="152"/>
      <c r="Q755" s="123"/>
      <c r="R755" s="124"/>
      <c r="S755" s="124"/>
      <c r="T755" s="124"/>
      <c r="U755" s="124"/>
      <c r="V755" s="124"/>
      <c r="W755" s="124"/>
    </row>
    <row r="756" spans="1:23" s="161" customFormat="1" ht="30" customHeight="1">
      <c r="A756" s="225" t="s">
        <v>240</v>
      </c>
      <c r="B756" s="131" t="s">
        <v>1817</v>
      </c>
      <c r="C756" s="150"/>
      <c r="D756" s="150"/>
      <c r="E756" s="150"/>
      <c r="F756" s="150"/>
      <c r="G756" s="131"/>
      <c r="H756" s="142"/>
      <c r="I756" s="276">
        <f>I757</f>
        <v>1200</v>
      </c>
      <c r="J756" s="276">
        <f t="shared" ref="J756:O756" si="193">J757</f>
        <v>1200</v>
      </c>
      <c r="K756" s="276">
        <f t="shared" si="193"/>
        <v>0</v>
      </c>
      <c r="L756" s="276">
        <f t="shared" si="193"/>
        <v>0</v>
      </c>
      <c r="M756" s="276">
        <f t="shared" si="193"/>
        <v>1200</v>
      </c>
      <c r="N756" s="276">
        <f t="shared" si="193"/>
        <v>0</v>
      </c>
      <c r="O756" s="276">
        <f t="shared" si="193"/>
        <v>0</v>
      </c>
      <c r="P756" s="142"/>
      <c r="Q756" s="123"/>
      <c r="R756" s="124"/>
      <c r="S756" s="124"/>
      <c r="T756" s="124"/>
      <c r="U756" s="124"/>
      <c r="V756" s="124"/>
      <c r="W756" s="124"/>
    </row>
    <row r="757" spans="1:23" s="161" customFormat="1" ht="30" customHeight="1">
      <c r="A757" s="221">
        <v>1</v>
      </c>
      <c r="B757" s="137" t="s">
        <v>1968</v>
      </c>
      <c r="C757" s="107" t="s">
        <v>1077</v>
      </c>
      <c r="D757" s="152" t="s">
        <v>1069</v>
      </c>
      <c r="E757" s="152">
        <v>2027</v>
      </c>
      <c r="F757" s="152">
        <v>2027</v>
      </c>
      <c r="G757" s="137" t="s">
        <v>1969</v>
      </c>
      <c r="H757" s="157"/>
      <c r="I757" s="277">
        <v>1200</v>
      </c>
      <c r="J757" s="277">
        <v>1200</v>
      </c>
      <c r="K757" s="139"/>
      <c r="L757" s="139"/>
      <c r="M757" s="277">
        <v>1200</v>
      </c>
      <c r="N757" s="139"/>
      <c r="O757" s="139"/>
      <c r="P757" s="157"/>
      <c r="Q757" s="123"/>
      <c r="R757" s="124"/>
      <c r="S757" s="124"/>
      <c r="T757" s="124"/>
      <c r="U757" s="124"/>
      <c r="V757" s="124"/>
      <c r="W757" s="124"/>
    </row>
    <row r="758" spans="1:23" s="161" customFormat="1" ht="30" customHeight="1">
      <c r="A758" s="225" t="s">
        <v>240</v>
      </c>
      <c r="B758" s="131" t="s">
        <v>1884</v>
      </c>
      <c r="C758" s="150"/>
      <c r="D758" s="150"/>
      <c r="E758" s="150"/>
      <c r="F758" s="150"/>
      <c r="G758" s="131"/>
      <c r="H758" s="142"/>
      <c r="I758" s="276">
        <f>SUM(I759:I760)</f>
        <v>1200</v>
      </c>
      <c r="J758" s="276">
        <f t="shared" ref="J758:O758" si="194">SUM(J759:J760)</f>
        <v>1200</v>
      </c>
      <c r="K758" s="276">
        <f t="shared" si="194"/>
        <v>0</v>
      </c>
      <c r="L758" s="276">
        <f t="shared" si="194"/>
        <v>0</v>
      </c>
      <c r="M758" s="276">
        <f t="shared" si="194"/>
        <v>1200</v>
      </c>
      <c r="N758" s="276">
        <f t="shared" si="194"/>
        <v>0</v>
      </c>
      <c r="O758" s="276">
        <f t="shared" si="194"/>
        <v>0</v>
      </c>
      <c r="P758" s="142"/>
      <c r="Q758" s="123"/>
      <c r="R758" s="124"/>
      <c r="S758" s="124"/>
      <c r="T758" s="124"/>
      <c r="U758" s="124"/>
      <c r="V758" s="124"/>
      <c r="W758" s="124"/>
    </row>
    <row r="759" spans="1:23" s="161" customFormat="1" ht="30" customHeight="1">
      <c r="A759" s="175">
        <v>1</v>
      </c>
      <c r="B759" s="222" t="s">
        <v>1970</v>
      </c>
      <c r="C759" s="107" t="s">
        <v>1077</v>
      </c>
      <c r="D759" s="152" t="s">
        <v>402</v>
      </c>
      <c r="E759" s="226" t="s">
        <v>772</v>
      </c>
      <c r="F759" s="226" t="s">
        <v>772</v>
      </c>
      <c r="G759" s="222" t="s">
        <v>1971</v>
      </c>
      <c r="H759" s="157"/>
      <c r="I759" s="277">
        <v>600</v>
      </c>
      <c r="J759" s="277">
        <v>600</v>
      </c>
      <c r="K759" s="139"/>
      <c r="L759" s="139"/>
      <c r="M759" s="277">
        <v>600</v>
      </c>
      <c r="N759" s="139"/>
      <c r="O759" s="139"/>
      <c r="P759" s="157"/>
      <c r="Q759" s="123"/>
      <c r="R759" s="124"/>
      <c r="S759" s="124"/>
      <c r="T759" s="124"/>
      <c r="U759" s="124"/>
      <c r="V759" s="124"/>
      <c r="W759" s="124"/>
    </row>
    <row r="760" spans="1:23" s="161" customFormat="1" ht="30" customHeight="1">
      <c r="A760" s="221">
        <v>2</v>
      </c>
      <c r="B760" s="137" t="s">
        <v>1972</v>
      </c>
      <c r="C760" s="107" t="s">
        <v>1077</v>
      </c>
      <c r="D760" s="152" t="s">
        <v>423</v>
      </c>
      <c r="E760" s="157">
        <v>2027</v>
      </c>
      <c r="F760" s="157">
        <v>2027</v>
      </c>
      <c r="G760" s="137" t="s">
        <v>1973</v>
      </c>
      <c r="H760" s="157"/>
      <c r="I760" s="277">
        <f>J760</f>
        <v>600</v>
      </c>
      <c r="J760" s="277">
        <v>600</v>
      </c>
      <c r="K760" s="139"/>
      <c r="L760" s="139"/>
      <c r="M760" s="277">
        <f>I760</f>
        <v>600</v>
      </c>
      <c r="N760" s="139"/>
      <c r="O760" s="139"/>
      <c r="P760" s="157"/>
      <c r="Q760" s="123"/>
      <c r="R760" s="124"/>
      <c r="S760" s="124"/>
      <c r="T760" s="124"/>
      <c r="U760" s="124"/>
      <c r="V760" s="124"/>
      <c r="W760" s="124"/>
    </row>
    <row r="761" spans="1:23" s="161" customFormat="1" ht="30" customHeight="1">
      <c r="A761" s="142" t="s">
        <v>61</v>
      </c>
      <c r="B761" s="131" t="s">
        <v>80</v>
      </c>
      <c r="C761" s="150"/>
      <c r="D761" s="142"/>
      <c r="E761" s="142"/>
      <c r="F761" s="142"/>
      <c r="G761" s="220"/>
      <c r="H761" s="142"/>
      <c r="I761" s="188"/>
      <c r="J761" s="139"/>
      <c r="K761" s="188"/>
      <c r="L761" s="188"/>
      <c r="M761" s="188"/>
      <c r="N761" s="188"/>
      <c r="O761" s="188"/>
      <c r="P761" s="142"/>
      <c r="Q761" s="123"/>
      <c r="R761" s="124"/>
      <c r="S761" s="124"/>
      <c r="T761" s="124"/>
      <c r="U761" s="124"/>
      <c r="V761" s="124"/>
      <c r="W761" s="124"/>
    </row>
    <row r="762" spans="1:23" s="161" customFormat="1" ht="30" customHeight="1">
      <c r="A762" s="142">
        <v>3</v>
      </c>
      <c r="B762" s="131" t="s">
        <v>81</v>
      </c>
      <c r="C762" s="152"/>
      <c r="D762" s="157"/>
      <c r="E762" s="157"/>
      <c r="F762" s="157"/>
      <c r="G762" s="204"/>
      <c r="H762" s="157"/>
      <c r="I762" s="139"/>
      <c r="J762" s="139"/>
      <c r="K762" s="139"/>
      <c r="L762" s="139"/>
      <c r="M762" s="139"/>
      <c r="N762" s="139"/>
      <c r="O762" s="139"/>
      <c r="P762" s="157"/>
      <c r="Q762" s="123"/>
      <c r="R762" s="124"/>
      <c r="S762" s="124"/>
      <c r="T762" s="124"/>
      <c r="U762" s="124"/>
      <c r="V762" s="124"/>
      <c r="W762" s="124"/>
    </row>
    <row r="763" spans="1:23" s="148" customFormat="1" ht="35.1" customHeight="1">
      <c r="A763" s="142" t="s">
        <v>43</v>
      </c>
      <c r="B763" s="131" t="s">
        <v>120</v>
      </c>
      <c r="C763" s="143"/>
      <c r="D763" s="144"/>
      <c r="E763" s="144"/>
      <c r="F763" s="144"/>
      <c r="G763" s="144"/>
      <c r="H763" s="144"/>
      <c r="I763" s="188">
        <f>+I766</f>
        <v>70500</v>
      </c>
      <c r="J763" s="188">
        <f>+J766</f>
        <v>70500</v>
      </c>
      <c r="K763" s="188"/>
      <c r="L763" s="188">
        <f t="shared" ref="L763:M763" si="195">+L765</f>
        <v>0</v>
      </c>
      <c r="M763" s="188">
        <f t="shared" si="195"/>
        <v>70500</v>
      </c>
      <c r="N763" s="188"/>
      <c r="O763" s="188"/>
      <c r="P763" s="144"/>
      <c r="Q763" s="147"/>
    </row>
    <row r="764" spans="1:23" s="161" customFormat="1" ht="30" customHeight="1">
      <c r="A764" s="110">
        <v>2</v>
      </c>
      <c r="B764" s="104" t="s">
        <v>78</v>
      </c>
      <c r="C764" s="107"/>
      <c r="D764" s="108"/>
      <c r="E764" s="108"/>
      <c r="F764" s="108"/>
      <c r="G764" s="109"/>
      <c r="H764" s="108"/>
      <c r="I764" s="184"/>
      <c r="J764" s="184"/>
      <c r="K764" s="184"/>
      <c r="L764" s="184"/>
      <c r="M764" s="184"/>
      <c r="N764" s="184"/>
      <c r="O764" s="184"/>
      <c r="P764" s="108"/>
      <c r="Q764" s="123"/>
      <c r="R764" s="124"/>
      <c r="S764" s="124"/>
      <c r="T764" s="124"/>
      <c r="U764" s="124"/>
      <c r="V764" s="124"/>
      <c r="W764" s="124"/>
    </row>
    <row r="765" spans="1:23" s="148" customFormat="1" ht="30" customHeight="1">
      <c r="A765" s="111" t="s">
        <v>60</v>
      </c>
      <c r="B765" s="104" t="s">
        <v>79</v>
      </c>
      <c r="C765" s="105"/>
      <c r="D765" s="106"/>
      <c r="E765" s="106"/>
      <c r="F765" s="106"/>
      <c r="G765" s="104"/>
      <c r="H765" s="106"/>
      <c r="I765" s="266"/>
      <c r="J765" s="266"/>
      <c r="K765" s="266"/>
      <c r="L765" s="266"/>
      <c r="M765" s="266">
        <f>+SUM(M766:M774)</f>
        <v>70500</v>
      </c>
      <c r="N765" s="266"/>
      <c r="O765" s="266"/>
      <c r="P765" s="106"/>
      <c r="Q765" s="190"/>
      <c r="R765" s="119"/>
      <c r="S765" s="119"/>
      <c r="T765" s="119"/>
      <c r="U765" s="119"/>
      <c r="V765" s="119"/>
      <c r="W765" s="119"/>
    </row>
    <row r="766" spans="1:23" s="161" customFormat="1" ht="30" customHeight="1">
      <c r="A766" s="110">
        <v>1</v>
      </c>
      <c r="B766" s="109" t="s">
        <v>1974</v>
      </c>
      <c r="C766" s="107" t="s">
        <v>1077</v>
      </c>
      <c r="D766" s="107" t="s">
        <v>1081</v>
      </c>
      <c r="E766" s="108"/>
      <c r="F766" s="108"/>
      <c r="G766" s="109" t="s">
        <v>1975</v>
      </c>
      <c r="H766" s="108"/>
      <c r="I766" s="266">
        <f>+SUM(I767:I775)</f>
        <v>70500</v>
      </c>
      <c r="J766" s="266">
        <f>+SUM(J767:J775)</f>
        <v>70500</v>
      </c>
      <c r="K766" s="184"/>
      <c r="L766" s="184"/>
      <c r="M766" s="184">
        <v>18000</v>
      </c>
      <c r="N766" s="184"/>
      <c r="O766" s="184"/>
      <c r="P766" s="108"/>
      <c r="Q766" s="123"/>
      <c r="R766" s="124"/>
      <c r="S766" s="124"/>
      <c r="T766" s="124"/>
      <c r="U766" s="124"/>
      <c r="V766" s="124"/>
      <c r="W766" s="124"/>
    </row>
    <row r="767" spans="1:23" s="161" customFormat="1" ht="30" customHeight="1">
      <c r="A767" s="110">
        <v>2</v>
      </c>
      <c r="B767" s="109" t="s">
        <v>1976</v>
      </c>
      <c r="C767" s="107" t="s">
        <v>1077</v>
      </c>
      <c r="D767" s="107" t="s">
        <v>698</v>
      </c>
      <c r="E767" s="108"/>
      <c r="F767" s="108"/>
      <c r="G767" s="109" t="s">
        <v>1977</v>
      </c>
      <c r="H767" s="108"/>
      <c r="I767" s="184">
        <v>18000</v>
      </c>
      <c r="J767" s="184">
        <v>18000</v>
      </c>
      <c r="K767" s="184"/>
      <c r="L767" s="184"/>
      <c r="M767" s="184">
        <v>20000</v>
      </c>
      <c r="N767" s="184"/>
      <c r="O767" s="184"/>
      <c r="P767" s="108"/>
      <c r="Q767" s="123"/>
      <c r="R767" s="124"/>
      <c r="S767" s="124"/>
      <c r="T767" s="124"/>
      <c r="U767" s="124"/>
      <c r="V767" s="124"/>
      <c r="W767" s="124"/>
    </row>
    <row r="768" spans="1:23" s="161" customFormat="1" ht="30" customHeight="1">
      <c r="A768" s="110">
        <v>3</v>
      </c>
      <c r="B768" s="109" t="s">
        <v>1978</v>
      </c>
      <c r="C768" s="107" t="s">
        <v>1077</v>
      </c>
      <c r="D768" s="107" t="s">
        <v>696</v>
      </c>
      <c r="E768" s="108"/>
      <c r="F768" s="108"/>
      <c r="G768" s="109" t="s">
        <v>1979</v>
      </c>
      <c r="H768" s="108"/>
      <c r="I768" s="184">
        <v>20000</v>
      </c>
      <c r="J768" s="184">
        <v>20000</v>
      </c>
      <c r="K768" s="184"/>
      <c r="L768" s="184"/>
      <c r="M768" s="184">
        <f>2.5*1800</f>
        <v>4500</v>
      </c>
      <c r="N768" s="184"/>
      <c r="O768" s="184"/>
      <c r="P768" s="108"/>
      <c r="Q768" s="123"/>
      <c r="R768" s="124"/>
      <c r="S768" s="124"/>
      <c r="T768" s="124"/>
      <c r="U768" s="124"/>
      <c r="V768" s="124"/>
      <c r="W768" s="124"/>
    </row>
    <row r="769" spans="1:23" s="161" customFormat="1" ht="30" customHeight="1">
      <c r="A769" s="110">
        <v>4</v>
      </c>
      <c r="B769" s="109" t="s">
        <v>1980</v>
      </c>
      <c r="C769" s="107" t="s">
        <v>1077</v>
      </c>
      <c r="D769" s="107" t="s">
        <v>700</v>
      </c>
      <c r="E769" s="108"/>
      <c r="F769" s="108"/>
      <c r="G769" s="109" t="s">
        <v>1981</v>
      </c>
      <c r="H769" s="108"/>
      <c r="I769" s="184">
        <f>2.5*1800</f>
        <v>4500</v>
      </c>
      <c r="J769" s="184">
        <f>2.5*1800</f>
        <v>4500</v>
      </c>
      <c r="K769" s="184"/>
      <c r="L769" s="184"/>
      <c r="M769" s="184">
        <v>14500</v>
      </c>
      <c r="N769" s="184"/>
      <c r="O769" s="184"/>
      <c r="P769" s="108"/>
      <c r="Q769" s="123"/>
      <c r="R769" s="124"/>
      <c r="S769" s="124"/>
      <c r="T769" s="124"/>
      <c r="U769" s="124"/>
      <c r="V769" s="124"/>
      <c r="W769" s="124"/>
    </row>
    <row r="770" spans="1:23" s="161" customFormat="1" ht="30" customHeight="1">
      <c r="A770" s="110">
        <v>5</v>
      </c>
      <c r="B770" s="109" t="s">
        <v>1982</v>
      </c>
      <c r="C770" s="107" t="s">
        <v>1077</v>
      </c>
      <c r="D770" s="107" t="s">
        <v>698</v>
      </c>
      <c r="E770" s="108"/>
      <c r="F770" s="108"/>
      <c r="G770" s="109" t="s">
        <v>1107</v>
      </c>
      <c r="H770" s="108"/>
      <c r="I770" s="184">
        <v>14500</v>
      </c>
      <c r="J770" s="184">
        <v>14500</v>
      </c>
      <c r="K770" s="184"/>
      <c r="L770" s="184"/>
      <c r="M770" s="184">
        <v>4500</v>
      </c>
      <c r="N770" s="184"/>
      <c r="O770" s="184"/>
      <c r="P770" s="108"/>
      <c r="Q770" s="123"/>
      <c r="R770" s="124"/>
      <c r="S770" s="124"/>
      <c r="T770" s="124"/>
      <c r="U770" s="124"/>
      <c r="V770" s="124"/>
      <c r="W770" s="124"/>
    </row>
    <row r="771" spans="1:23" s="161" customFormat="1" ht="30" customHeight="1">
      <c r="A771" s="110">
        <v>6</v>
      </c>
      <c r="B771" s="109" t="s">
        <v>1983</v>
      </c>
      <c r="C771" s="107" t="s">
        <v>1077</v>
      </c>
      <c r="D771" s="107" t="s">
        <v>696</v>
      </c>
      <c r="E771" s="108"/>
      <c r="F771" s="108"/>
      <c r="G771" s="109"/>
      <c r="H771" s="108"/>
      <c r="I771" s="184">
        <v>4500</v>
      </c>
      <c r="J771" s="184">
        <v>4500</v>
      </c>
      <c r="K771" s="184"/>
      <c r="L771" s="184"/>
      <c r="M771" s="184">
        <v>3000</v>
      </c>
      <c r="N771" s="184"/>
      <c r="O771" s="184"/>
      <c r="P771" s="108"/>
      <c r="Q771" s="123"/>
      <c r="R771" s="124"/>
      <c r="S771" s="124"/>
      <c r="T771" s="124"/>
      <c r="U771" s="124"/>
      <c r="V771" s="124"/>
      <c r="W771" s="124"/>
    </row>
    <row r="772" spans="1:23" s="161" customFormat="1" ht="30" customHeight="1">
      <c r="A772" s="110">
        <v>7</v>
      </c>
      <c r="B772" s="109" t="s">
        <v>1984</v>
      </c>
      <c r="C772" s="107" t="s">
        <v>1077</v>
      </c>
      <c r="D772" s="107" t="s">
        <v>702</v>
      </c>
      <c r="E772" s="108"/>
      <c r="F772" s="108"/>
      <c r="G772" s="109"/>
      <c r="H772" s="108"/>
      <c r="I772" s="184">
        <v>3000</v>
      </c>
      <c r="J772" s="184">
        <v>3000</v>
      </c>
      <c r="K772" s="184"/>
      <c r="L772" s="184"/>
      <c r="M772" s="184">
        <v>2000</v>
      </c>
      <c r="N772" s="184"/>
      <c r="O772" s="184"/>
      <c r="P772" s="108"/>
      <c r="Q772" s="123"/>
      <c r="R772" s="124"/>
      <c r="S772" s="124"/>
      <c r="T772" s="124"/>
      <c r="U772" s="124"/>
      <c r="V772" s="124"/>
      <c r="W772" s="124"/>
    </row>
    <row r="773" spans="1:23" s="161" customFormat="1" ht="30" customHeight="1">
      <c r="A773" s="110">
        <v>8</v>
      </c>
      <c r="B773" s="109" t="s">
        <v>1985</v>
      </c>
      <c r="C773" s="107" t="s">
        <v>1077</v>
      </c>
      <c r="D773" s="107" t="s">
        <v>1125</v>
      </c>
      <c r="E773" s="108"/>
      <c r="F773" s="108"/>
      <c r="G773" s="109"/>
      <c r="H773" s="108"/>
      <c r="I773" s="184">
        <v>2000</v>
      </c>
      <c r="J773" s="184">
        <v>2000</v>
      </c>
      <c r="K773" s="184"/>
      <c r="L773" s="184"/>
      <c r="M773" s="184">
        <v>2000</v>
      </c>
      <c r="N773" s="184"/>
      <c r="O773" s="184"/>
      <c r="P773" s="108"/>
      <c r="Q773" s="123"/>
      <c r="R773" s="124"/>
      <c r="S773" s="124"/>
      <c r="T773" s="124"/>
      <c r="U773" s="124"/>
      <c r="V773" s="124"/>
      <c r="W773" s="124"/>
    </row>
    <row r="774" spans="1:23" s="161" customFormat="1" ht="30" customHeight="1">
      <c r="A774" s="110">
        <v>9</v>
      </c>
      <c r="B774" s="109" t="s">
        <v>1986</v>
      </c>
      <c r="C774" s="107" t="s">
        <v>1077</v>
      </c>
      <c r="D774" s="107" t="s">
        <v>698</v>
      </c>
      <c r="E774" s="108"/>
      <c r="F774" s="108"/>
      <c r="G774" s="109"/>
      <c r="H774" s="108"/>
      <c r="I774" s="184">
        <v>2000</v>
      </c>
      <c r="J774" s="184">
        <v>2000</v>
      </c>
      <c r="K774" s="184"/>
      <c r="L774" s="184"/>
      <c r="M774" s="184">
        <v>2000</v>
      </c>
      <c r="N774" s="184"/>
      <c r="O774" s="184"/>
      <c r="P774" s="108"/>
      <c r="Q774" s="123"/>
      <c r="R774" s="124"/>
      <c r="S774" s="124"/>
      <c r="T774" s="124"/>
      <c r="U774" s="124"/>
      <c r="V774" s="124"/>
      <c r="W774" s="124"/>
    </row>
    <row r="775" spans="1:23">
      <c r="A775" s="168"/>
      <c r="B775" s="137"/>
      <c r="C775" s="152"/>
      <c r="D775" s="227"/>
      <c r="E775" s="158"/>
      <c r="F775" s="158"/>
      <c r="G775" s="228"/>
      <c r="H775" s="228"/>
      <c r="I775" s="184">
        <v>2000</v>
      </c>
      <c r="J775" s="184">
        <v>2000</v>
      </c>
      <c r="K775" s="279"/>
      <c r="L775" s="279"/>
      <c r="M775" s="139"/>
      <c r="N775" s="279"/>
      <c r="O775" s="279"/>
      <c r="P775" s="228"/>
    </row>
    <row r="776" spans="1:23" s="148" customFormat="1" ht="35.1" customHeight="1">
      <c r="A776" s="229" t="s">
        <v>87</v>
      </c>
      <c r="B776" s="131" t="s">
        <v>247</v>
      </c>
      <c r="C776" s="143"/>
      <c r="D776" s="143"/>
      <c r="E776" s="144"/>
      <c r="F776" s="144"/>
      <c r="G776" s="144"/>
      <c r="H776" s="144"/>
      <c r="I776" s="266">
        <f t="shared" ref="I776:O776" si="196">+I777+I778+I788</f>
        <v>43000</v>
      </c>
      <c r="J776" s="266">
        <f t="shared" si="196"/>
        <v>43000</v>
      </c>
      <c r="K776" s="266">
        <f t="shared" si="196"/>
        <v>0</v>
      </c>
      <c r="L776" s="266">
        <f t="shared" si="196"/>
        <v>0</v>
      </c>
      <c r="M776" s="266">
        <f t="shared" si="196"/>
        <v>43000</v>
      </c>
      <c r="N776" s="266">
        <f t="shared" si="196"/>
        <v>0</v>
      </c>
      <c r="O776" s="266">
        <f t="shared" si="196"/>
        <v>0</v>
      </c>
      <c r="P776" s="170" t="e">
        <f>+#REF!*1.5</f>
        <v>#REF!</v>
      </c>
      <c r="Q776" s="147" t="e">
        <f>+M776/#REF!</f>
        <v>#REF!</v>
      </c>
    </row>
    <row r="777" spans="1:23" s="148" customFormat="1" ht="31.5">
      <c r="A777" s="142">
        <v>1</v>
      </c>
      <c r="B777" s="131" t="s">
        <v>77</v>
      </c>
      <c r="C777" s="152"/>
      <c r="D777" s="157"/>
      <c r="E777" s="158"/>
      <c r="F777" s="158"/>
      <c r="G777" s="157"/>
      <c r="H777" s="158"/>
      <c r="I777" s="139"/>
      <c r="J777" s="139"/>
      <c r="K777" s="139"/>
      <c r="L777" s="139"/>
      <c r="M777" s="139"/>
      <c r="N777" s="139"/>
      <c r="O777" s="139"/>
      <c r="P777" s="158"/>
      <c r="Q777" s="147"/>
    </row>
    <row r="778" spans="1:23" s="148" customFormat="1" ht="31.5">
      <c r="A778" s="142">
        <v>2</v>
      </c>
      <c r="B778" s="131" t="s">
        <v>78</v>
      </c>
      <c r="C778" s="152"/>
      <c r="D778" s="157"/>
      <c r="E778" s="158"/>
      <c r="F778" s="158"/>
      <c r="G778" s="157"/>
      <c r="H778" s="158"/>
      <c r="I778" s="188">
        <f t="shared" ref="I778:O778" si="197">I779+I787</f>
        <v>43000</v>
      </c>
      <c r="J778" s="188">
        <f t="shared" si="197"/>
        <v>43000</v>
      </c>
      <c r="K778" s="188">
        <f t="shared" si="197"/>
        <v>0</v>
      </c>
      <c r="L778" s="188">
        <f t="shared" si="197"/>
        <v>0</v>
      </c>
      <c r="M778" s="188">
        <f t="shared" si="197"/>
        <v>43000</v>
      </c>
      <c r="N778" s="188">
        <f t="shared" si="197"/>
        <v>0</v>
      </c>
      <c r="O778" s="188">
        <f t="shared" si="197"/>
        <v>0</v>
      </c>
      <c r="P778" s="158"/>
      <c r="Q778" s="147"/>
    </row>
    <row r="779" spans="1:23" s="148" customFormat="1" ht="31.5">
      <c r="A779" s="142" t="s">
        <v>1185</v>
      </c>
      <c r="B779" s="131" t="s">
        <v>79</v>
      </c>
      <c r="C779" s="152"/>
      <c r="D779" s="157"/>
      <c r="E779" s="158"/>
      <c r="F779" s="158"/>
      <c r="G779" s="157"/>
      <c r="H779" s="158"/>
      <c r="I779" s="188">
        <f t="shared" ref="I779:O779" si="198">I780+I785</f>
        <v>43000</v>
      </c>
      <c r="J779" s="188">
        <f t="shared" si="198"/>
        <v>43000</v>
      </c>
      <c r="K779" s="188">
        <f t="shared" si="198"/>
        <v>0</v>
      </c>
      <c r="L779" s="188">
        <f t="shared" si="198"/>
        <v>0</v>
      </c>
      <c r="M779" s="188">
        <f t="shared" si="198"/>
        <v>43000</v>
      </c>
      <c r="N779" s="188">
        <f t="shared" si="198"/>
        <v>0</v>
      </c>
      <c r="O779" s="188">
        <f t="shared" si="198"/>
        <v>0</v>
      </c>
      <c r="P779" s="158"/>
      <c r="Q779" s="147"/>
    </row>
    <row r="780" spans="1:23" s="148" customFormat="1" ht="33" customHeight="1">
      <c r="A780" s="165" t="s">
        <v>60</v>
      </c>
      <c r="B780" s="203" t="s">
        <v>647</v>
      </c>
      <c r="C780" s="152"/>
      <c r="D780" s="157"/>
      <c r="E780" s="158"/>
      <c r="F780" s="158"/>
      <c r="G780" s="157"/>
      <c r="H780" s="158"/>
      <c r="I780" s="188">
        <f t="shared" ref="I780:O780" si="199">SUM(I781:I784)</f>
        <v>31000</v>
      </c>
      <c r="J780" s="188">
        <f t="shared" si="199"/>
        <v>31000</v>
      </c>
      <c r="K780" s="188">
        <f t="shared" si="199"/>
        <v>0</v>
      </c>
      <c r="L780" s="188">
        <f t="shared" si="199"/>
        <v>0</v>
      </c>
      <c r="M780" s="188">
        <f t="shared" si="199"/>
        <v>31000</v>
      </c>
      <c r="N780" s="188">
        <f t="shared" si="199"/>
        <v>0</v>
      </c>
      <c r="O780" s="188">
        <f t="shared" si="199"/>
        <v>0</v>
      </c>
      <c r="P780" s="158"/>
      <c r="Q780" s="147"/>
    </row>
    <row r="781" spans="1:23" s="148" customFormat="1" ht="47.25">
      <c r="A781" s="168" t="s">
        <v>92</v>
      </c>
      <c r="B781" s="137" t="s">
        <v>1987</v>
      </c>
      <c r="C781" s="152" t="s">
        <v>25</v>
      </c>
      <c r="D781" s="193" t="s">
        <v>647</v>
      </c>
      <c r="E781" s="158">
        <v>2026</v>
      </c>
      <c r="F781" s="158">
        <v>2030</v>
      </c>
      <c r="G781" s="152" t="s">
        <v>1988</v>
      </c>
      <c r="H781" s="158"/>
      <c r="I781" s="139">
        <v>7000</v>
      </c>
      <c r="J781" s="139">
        <f t="shared" ref="J781:J786" si="200">I781</f>
        <v>7000</v>
      </c>
      <c r="K781" s="139"/>
      <c r="L781" s="139"/>
      <c r="M781" s="139">
        <f t="shared" ref="M781:M786" si="201">I781</f>
        <v>7000</v>
      </c>
      <c r="N781" s="139"/>
      <c r="O781" s="139"/>
      <c r="P781" s="158"/>
      <c r="Q781" s="147"/>
    </row>
    <row r="782" spans="1:23" s="148" customFormat="1" ht="47.25">
      <c r="A782" s="157">
        <v>2</v>
      </c>
      <c r="B782" s="137" t="s">
        <v>1989</v>
      </c>
      <c r="C782" s="152" t="s">
        <v>25</v>
      </c>
      <c r="D782" s="193" t="s">
        <v>647</v>
      </c>
      <c r="E782" s="158">
        <v>2026</v>
      </c>
      <c r="F782" s="158">
        <v>2030</v>
      </c>
      <c r="G782" s="152" t="s">
        <v>1990</v>
      </c>
      <c r="H782" s="158"/>
      <c r="I782" s="139">
        <v>10000</v>
      </c>
      <c r="J782" s="139">
        <f t="shared" si="200"/>
        <v>10000</v>
      </c>
      <c r="K782" s="139"/>
      <c r="L782" s="139"/>
      <c r="M782" s="139">
        <f t="shared" si="201"/>
        <v>10000</v>
      </c>
      <c r="N782" s="139"/>
      <c r="O782" s="139"/>
      <c r="P782" s="158"/>
      <c r="Q782" s="147"/>
    </row>
    <row r="783" spans="1:23" s="148" customFormat="1" ht="47.25">
      <c r="A783" s="157">
        <v>3</v>
      </c>
      <c r="B783" s="137" t="s">
        <v>1991</v>
      </c>
      <c r="C783" s="152" t="s">
        <v>25</v>
      </c>
      <c r="D783" s="193" t="s">
        <v>647</v>
      </c>
      <c r="E783" s="158">
        <v>2026</v>
      </c>
      <c r="F783" s="158">
        <v>2030</v>
      </c>
      <c r="G783" s="152" t="s">
        <v>1992</v>
      </c>
      <c r="H783" s="158"/>
      <c r="I783" s="139">
        <v>6000</v>
      </c>
      <c r="J783" s="139">
        <f t="shared" si="200"/>
        <v>6000</v>
      </c>
      <c r="K783" s="139"/>
      <c r="L783" s="139"/>
      <c r="M783" s="139">
        <f t="shared" si="201"/>
        <v>6000</v>
      </c>
      <c r="N783" s="139"/>
      <c r="O783" s="139"/>
      <c r="P783" s="158"/>
      <c r="Q783" s="147"/>
    </row>
    <row r="784" spans="1:23" s="148" customFormat="1" ht="47.25">
      <c r="A784" s="157">
        <v>4</v>
      </c>
      <c r="B784" s="137" t="s">
        <v>1993</v>
      </c>
      <c r="C784" s="152" t="s">
        <v>25</v>
      </c>
      <c r="D784" s="193" t="s">
        <v>647</v>
      </c>
      <c r="E784" s="158">
        <v>2026</v>
      </c>
      <c r="F784" s="158">
        <v>2030</v>
      </c>
      <c r="G784" s="152" t="s">
        <v>1994</v>
      </c>
      <c r="H784" s="158"/>
      <c r="I784" s="139">
        <v>8000</v>
      </c>
      <c r="J784" s="139">
        <f t="shared" si="200"/>
        <v>8000</v>
      </c>
      <c r="K784" s="139"/>
      <c r="L784" s="139"/>
      <c r="M784" s="139">
        <f t="shared" si="201"/>
        <v>8000</v>
      </c>
      <c r="N784" s="139"/>
      <c r="O784" s="139"/>
      <c r="P784" s="158"/>
      <c r="Q784" s="147"/>
    </row>
    <row r="785" spans="1:17" s="148" customFormat="1" ht="40.5" customHeight="1">
      <c r="A785" s="165" t="s">
        <v>61</v>
      </c>
      <c r="B785" s="203" t="s">
        <v>655</v>
      </c>
      <c r="C785" s="152"/>
      <c r="D785" s="193"/>
      <c r="E785" s="158"/>
      <c r="F785" s="158"/>
      <c r="G785" s="152"/>
      <c r="H785" s="158"/>
      <c r="I785" s="188">
        <f t="shared" ref="I785:O785" si="202">SUM(I786:I786)</f>
        <v>12000</v>
      </c>
      <c r="J785" s="188">
        <f t="shared" si="202"/>
        <v>12000</v>
      </c>
      <c r="K785" s="188">
        <f t="shared" si="202"/>
        <v>0</v>
      </c>
      <c r="L785" s="188">
        <f t="shared" si="202"/>
        <v>0</v>
      </c>
      <c r="M785" s="188">
        <f t="shared" si="202"/>
        <v>12000</v>
      </c>
      <c r="N785" s="188">
        <f t="shared" si="202"/>
        <v>0</v>
      </c>
      <c r="O785" s="188">
        <f t="shared" si="202"/>
        <v>0</v>
      </c>
      <c r="P785" s="158"/>
      <c r="Q785" s="147"/>
    </row>
    <row r="786" spans="1:17" s="148" customFormat="1" ht="47.25">
      <c r="A786" s="157">
        <v>1</v>
      </c>
      <c r="B786" s="137" t="s">
        <v>1995</v>
      </c>
      <c r="C786" s="152" t="s">
        <v>25</v>
      </c>
      <c r="D786" s="193" t="s">
        <v>655</v>
      </c>
      <c r="E786" s="158">
        <v>2026</v>
      </c>
      <c r="F786" s="158">
        <v>2030</v>
      </c>
      <c r="G786" s="152" t="s">
        <v>1996</v>
      </c>
      <c r="H786" s="158"/>
      <c r="I786" s="139">
        <v>12000</v>
      </c>
      <c r="J786" s="139">
        <f t="shared" si="200"/>
        <v>12000</v>
      </c>
      <c r="K786" s="139"/>
      <c r="L786" s="139"/>
      <c r="M786" s="139">
        <f t="shared" si="201"/>
        <v>12000</v>
      </c>
      <c r="N786" s="139"/>
      <c r="O786" s="139"/>
      <c r="P786" s="158"/>
      <c r="Q786" s="147"/>
    </row>
    <row r="787" spans="1:17" s="148" customFormat="1">
      <c r="A787" s="142" t="s">
        <v>1234</v>
      </c>
      <c r="B787" s="131" t="s">
        <v>80</v>
      </c>
      <c r="C787" s="152"/>
      <c r="D787" s="157"/>
      <c r="E787" s="158"/>
      <c r="F787" s="158"/>
      <c r="G787" s="157"/>
      <c r="H787" s="158"/>
      <c r="I787" s="139"/>
      <c r="J787" s="139"/>
      <c r="K787" s="139"/>
      <c r="L787" s="139"/>
      <c r="M787" s="139"/>
      <c r="N787" s="139"/>
      <c r="O787" s="139"/>
      <c r="P787" s="158"/>
      <c r="Q787" s="147"/>
    </row>
    <row r="788" spans="1:17" s="148" customFormat="1" ht="31.5">
      <c r="A788" s="142">
        <v>3</v>
      </c>
      <c r="B788" s="131" t="s">
        <v>81</v>
      </c>
      <c r="C788" s="152"/>
      <c r="D788" s="157"/>
      <c r="E788" s="158"/>
      <c r="F788" s="158"/>
      <c r="G788" s="157"/>
      <c r="H788" s="158"/>
      <c r="I788" s="139"/>
      <c r="J788" s="139"/>
      <c r="K788" s="139"/>
      <c r="L788" s="139"/>
      <c r="M788" s="139"/>
      <c r="N788" s="139"/>
      <c r="O788" s="139"/>
      <c r="P788" s="158"/>
      <c r="Q788" s="147"/>
    </row>
    <row r="789" spans="1:17" s="148" customFormat="1" ht="35.1" customHeight="1">
      <c r="A789" s="142" t="s">
        <v>88</v>
      </c>
      <c r="B789" s="131" t="s">
        <v>182</v>
      </c>
      <c r="C789" s="143"/>
      <c r="D789" s="144"/>
      <c r="E789" s="144"/>
      <c r="F789" s="144"/>
      <c r="G789" s="144"/>
      <c r="H789" s="144"/>
      <c r="I789" s="188">
        <f>+I790</f>
        <v>30999.919999999998</v>
      </c>
      <c r="J789" s="188">
        <f t="shared" ref="J789:O789" si="203">+J790</f>
        <v>30999.919999999998</v>
      </c>
      <c r="K789" s="188">
        <f t="shared" si="203"/>
        <v>0</v>
      </c>
      <c r="L789" s="188">
        <f t="shared" si="203"/>
        <v>0</v>
      </c>
      <c r="M789" s="188">
        <f t="shared" si="203"/>
        <v>30999.919999999998</v>
      </c>
      <c r="N789" s="188">
        <f t="shared" si="203"/>
        <v>0</v>
      </c>
      <c r="O789" s="188">
        <f t="shared" si="203"/>
        <v>0</v>
      </c>
      <c r="P789" s="162">
        <v>26426</v>
      </c>
      <c r="Q789" s="147"/>
    </row>
    <row r="790" spans="1:17" s="231" customFormat="1" ht="36.75" customHeight="1">
      <c r="A790" s="289">
        <v>1</v>
      </c>
      <c r="B790" s="290" t="s">
        <v>78</v>
      </c>
      <c r="C790" s="290"/>
      <c r="D790" s="290"/>
      <c r="E790" s="289"/>
      <c r="F790" s="289"/>
      <c r="G790" s="290"/>
      <c r="H790" s="291"/>
      <c r="I790" s="292">
        <v>30999.919999999998</v>
      </c>
      <c r="J790" s="292">
        <v>30999.919999999998</v>
      </c>
      <c r="K790" s="292">
        <v>0</v>
      </c>
      <c r="L790" s="292">
        <v>0</v>
      </c>
      <c r="M790" s="292">
        <v>30999.919999999998</v>
      </c>
      <c r="N790" s="292">
        <v>0</v>
      </c>
      <c r="O790" s="292">
        <v>0</v>
      </c>
      <c r="P790" s="291"/>
      <c r="Q790" s="230"/>
    </row>
    <row r="791" spans="1:17" s="231" customFormat="1" ht="36.75" customHeight="1">
      <c r="A791" s="289" t="s">
        <v>60</v>
      </c>
      <c r="B791" s="290" t="s">
        <v>79</v>
      </c>
      <c r="C791" s="290"/>
      <c r="D791" s="290"/>
      <c r="E791" s="289"/>
      <c r="F791" s="289"/>
      <c r="G791" s="290"/>
      <c r="H791" s="291"/>
      <c r="I791" s="292">
        <v>30999.919999999998</v>
      </c>
      <c r="J791" s="292">
        <v>30999.919999999998</v>
      </c>
      <c r="K791" s="292">
        <v>0</v>
      </c>
      <c r="L791" s="292">
        <v>0</v>
      </c>
      <c r="M791" s="292">
        <v>30999.919999999998</v>
      </c>
      <c r="N791" s="292">
        <v>0</v>
      </c>
      <c r="O791" s="292">
        <v>0</v>
      </c>
      <c r="P791" s="291"/>
      <c r="Q791" s="230"/>
    </row>
    <row r="792" spans="1:17" s="231" customFormat="1" ht="36.75" customHeight="1">
      <c r="A792" s="293" t="s">
        <v>85</v>
      </c>
      <c r="B792" s="290" t="s">
        <v>1043</v>
      </c>
      <c r="C792" s="290"/>
      <c r="D792" s="290"/>
      <c r="E792" s="289"/>
      <c r="F792" s="289"/>
      <c r="G792" s="290"/>
      <c r="H792" s="291"/>
      <c r="I792" s="292">
        <v>5100</v>
      </c>
      <c r="J792" s="292">
        <v>5100</v>
      </c>
      <c r="K792" s="292">
        <v>0</v>
      </c>
      <c r="L792" s="292">
        <v>0</v>
      </c>
      <c r="M792" s="292">
        <v>5100</v>
      </c>
      <c r="N792" s="292">
        <v>0</v>
      </c>
      <c r="O792" s="292">
        <v>0</v>
      </c>
      <c r="P792" s="291"/>
      <c r="Q792" s="230"/>
    </row>
    <row r="793" spans="1:17" ht="31.5">
      <c r="A793" s="294">
        <v>1</v>
      </c>
      <c r="B793" s="295" t="s">
        <v>1997</v>
      </c>
      <c r="C793" s="227" t="s">
        <v>25</v>
      </c>
      <c r="D793" s="227" t="s">
        <v>1250</v>
      </c>
      <c r="E793" s="294">
        <v>2026</v>
      </c>
      <c r="F793" s="294">
        <v>2028</v>
      </c>
      <c r="G793" s="227" t="s">
        <v>1516</v>
      </c>
      <c r="H793" s="228"/>
      <c r="I793" s="279">
        <v>5100</v>
      </c>
      <c r="J793" s="279">
        <v>5100</v>
      </c>
      <c r="K793" s="279"/>
      <c r="L793" s="279"/>
      <c r="M793" s="279">
        <v>5100</v>
      </c>
      <c r="N793" s="279"/>
      <c r="O793" s="279"/>
      <c r="P793" s="295" t="s">
        <v>1291</v>
      </c>
    </row>
    <row r="794" spans="1:17" s="231" customFormat="1" ht="36.75" customHeight="1">
      <c r="A794" s="293" t="s">
        <v>86</v>
      </c>
      <c r="B794" s="290" t="s">
        <v>985</v>
      </c>
      <c r="C794" s="290"/>
      <c r="D794" s="290"/>
      <c r="E794" s="289"/>
      <c r="F794" s="289"/>
      <c r="G794" s="290"/>
      <c r="H794" s="291"/>
      <c r="I794" s="292">
        <v>25899.919999999998</v>
      </c>
      <c r="J794" s="292">
        <v>25899.919999999998</v>
      </c>
      <c r="K794" s="292">
        <v>0</v>
      </c>
      <c r="L794" s="292">
        <v>0</v>
      </c>
      <c r="M794" s="292">
        <v>25899.919999999998</v>
      </c>
      <c r="N794" s="292">
        <v>0</v>
      </c>
      <c r="O794" s="292">
        <v>0</v>
      </c>
      <c r="P794" s="291"/>
      <c r="Q794" s="230"/>
    </row>
    <row r="795" spans="1:17">
      <c r="A795" s="294">
        <v>1</v>
      </c>
      <c r="B795" s="295" t="s">
        <v>1998</v>
      </c>
      <c r="C795" s="227" t="s">
        <v>25</v>
      </c>
      <c r="D795" s="227" t="s">
        <v>1237</v>
      </c>
      <c r="E795" s="294">
        <v>2026</v>
      </c>
      <c r="F795" s="294">
        <v>2028</v>
      </c>
      <c r="G795" s="227" t="s">
        <v>1238</v>
      </c>
      <c r="H795" s="228"/>
      <c r="I795" s="279">
        <v>1800</v>
      </c>
      <c r="J795" s="279">
        <v>1800</v>
      </c>
      <c r="K795" s="279"/>
      <c r="L795" s="279"/>
      <c r="M795" s="279">
        <v>1800</v>
      </c>
      <c r="N795" s="279"/>
      <c r="O795" s="279"/>
      <c r="P795" s="296" t="s">
        <v>1999</v>
      </c>
    </row>
    <row r="796" spans="1:17">
      <c r="A796" s="294">
        <v>2</v>
      </c>
      <c r="B796" s="295" t="s">
        <v>2000</v>
      </c>
      <c r="C796" s="227" t="s">
        <v>25</v>
      </c>
      <c r="D796" s="227" t="s">
        <v>1237</v>
      </c>
      <c r="E796" s="294">
        <v>2026</v>
      </c>
      <c r="F796" s="294">
        <v>2028</v>
      </c>
      <c r="G796" s="227" t="s">
        <v>1238</v>
      </c>
      <c r="H796" s="228"/>
      <c r="I796" s="279">
        <v>1500</v>
      </c>
      <c r="J796" s="279">
        <v>1500</v>
      </c>
      <c r="K796" s="279"/>
      <c r="L796" s="279"/>
      <c r="M796" s="279">
        <v>1500</v>
      </c>
      <c r="N796" s="279"/>
      <c r="O796" s="279"/>
      <c r="P796" s="296" t="s">
        <v>2001</v>
      </c>
    </row>
    <row r="797" spans="1:17" s="233" customFormat="1" ht="31.5">
      <c r="A797" s="294">
        <v>3</v>
      </c>
      <c r="B797" s="295" t="s">
        <v>2002</v>
      </c>
      <c r="C797" s="227" t="s">
        <v>25</v>
      </c>
      <c r="D797" s="227" t="s">
        <v>1319</v>
      </c>
      <c r="E797" s="294">
        <v>2026</v>
      </c>
      <c r="F797" s="294">
        <v>2028</v>
      </c>
      <c r="G797" s="227" t="s">
        <v>1238</v>
      </c>
      <c r="H797" s="228"/>
      <c r="I797" s="279">
        <v>5000</v>
      </c>
      <c r="J797" s="279">
        <v>5000</v>
      </c>
      <c r="K797" s="279"/>
      <c r="L797" s="279"/>
      <c r="M797" s="279">
        <v>5000</v>
      </c>
      <c r="N797" s="279"/>
      <c r="O797" s="279"/>
      <c r="P797" s="296" t="s">
        <v>2003</v>
      </c>
      <c r="Q797" s="232"/>
    </row>
    <row r="798" spans="1:17" s="233" customFormat="1" ht="51" customHeight="1">
      <c r="A798" s="294">
        <v>4</v>
      </c>
      <c r="B798" s="295" t="s">
        <v>2004</v>
      </c>
      <c r="C798" s="227" t="s">
        <v>25</v>
      </c>
      <c r="D798" s="227" t="s">
        <v>1319</v>
      </c>
      <c r="E798" s="294">
        <v>2026</v>
      </c>
      <c r="F798" s="294">
        <v>2028</v>
      </c>
      <c r="G798" s="227" t="s">
        <v>1238</v>
      </c>
      <c r="H798" s="228"/>
      <c r="I798" s="279">
        <v>5000</v>
      </c>
      <c r="J798" s="279">
        <v>5000</v>
      </c>
      <c r="K798" s="279"/>
      <c r="L798" s="279"/>
      <c r="M798" s="279">
        <v>5000</v>
      </c>
      <c r="N798" s="279"/>
      <c r="O798" s="279"/>
      <c r="P798" s="296" t="s">
        <v>2003</v>
      </c>
      <c r="Q798" s="232"/>
    </row>
    <row r="799" spans="1:17" ht="31.5">
      <c r="A799" s="294">
        <v>6</v>
      </c>
      <c r="B799" s="295" t="s">
        <v>2005</v>
      </c>
      <c r="C799" s="227" t="s">
        <v>25</v>
      </c>
      <c r="D799" s="227" t="s">
        <v>1308</v>
      </c>
      <c r="E799" s="294">
        <v>2026</v>
      </c>
      <c r="F799" s="294">
        <v>2028</v>
      </c>
      <c r="G799" s="227" t="s">
        <v>1238</v>
      </c>
      <c r="H799" s="228"/>
      <c r="I799" s="279">
        <v>5000</v>
      </c>
      <c r="J799" s="279">
        <v>5000</v>
      </c>
      <c r="K799" s="279"/>
      <c r="L799" s="279"/>
      <c r="M799" s="279">
        <v>5000</v>
      </c>
      <c r="N799" s="279"/>
      <c r="O799" s="279"/>
      <c r="P799" s="296" t="s">
        <v>2006</v>
      </c>
    </row>
    <row r="800" spans="1:17" ht="31.5">
      <c r="A800" s="294">
        <v>7</v>
      </c>
      <c r="B800" s="295" t="s">
        <v>2007</v>
      </c>
      <c r="C800" s="227" t="s">
        <v>25</v>
      </c>
      <c r="D800" s="227" t="s">
        <v>1279</v>
      </c>
      <c r="E800" s="294">
        <v>2026</v>
      </c>
      <c r="F800" s="294">
        <v>2028</v>
      </c>
      <c r="G800" s="227" t="s">
        <v>2008</v>
      </c>
      <c r="H800" s="228"/>
      <c r="I800" s="279">
        <v>7599.92</v>
      </c>
      <c r="J800" s="279">
        <v>7599.92</v>
      </c>
      <c r="K800" s="279"/>
      <c r="L800" s="279"/>
      <c r="M800" s="279">
        <v>7599.92</v>
      </c>
      <c r="N800" s="279"/>
      <c r="O800" s="279"/>
      <c r="P800" s="296"/>
    </row>
    <row r="801" spans="1:17" s="148" customFormat="1" ht="35.1" customHeight="1">
      <c r="A801" s="142" t="s">
        <v>91</v>
      </c>
      <c r="B801" s="131" t="s">
        <v>183</v>
      </c>
      <c r="C801" s="143"/>
      <c r="D801" s="144"/>
      <c r="E801" s="144"/>
      <c r="F801" s="144"/>
      <c r="G801" s="144"/>
      <c r="H801" s="144"/>
      <c r="I801" s="188">
        <f>+I803</f>
        <v>64000</v>
      </c>
      <c r="J801" s="188">
        <f>+J803</f>
        <v>64000</v>
      </c>
      <c r="K801" s="188"/>
      <c r="L801" s="188"/>
      <c r="M801" s="188">
        <f>+M803</f>
        <v>64000</v>
      </c>
      <c r="N801" s="188"/>
      <c r="O801" s="188"/>
      <c r="P801" s="156">
        <v>63476</v>
      </c>
      <c r="Q801" s="147"/>
    </row>
    <row r="802" spans="1:17" s="161" customFormat="1" ht="31.5">
      <c r="A802" s="142">
        <v>1</v>
      </c>
      <c r="B802" s="131" t="s">
        <v>77</v>
      </c>
      <c r="C802" s="152"/>
      <c r="D802" s="157"/>
      <c r="E802" s="157"/>
      <c r="F802" s="157"/>
      <c r="G802" s="158"/>
      <c r="H802" s="158"/>
      <c r="I802" s="139"/>
      <c r="J802" s="139"/>
      <c r="K802" s="139"/>
      <c r="L802" s="139"/>
      <c r="M802" s="184"/>
      <c r="N802" s="139"/>
      <c r="O802" s="139"/>
      <c r="P802" s="158"/>
      <c r="Q802" s="160"/>
    </row>
    <row r="803" spans="1:17" s="161" customFormat="1" ht="31.5">
      <c r="A803" s="142">
        <v>2</v>
      </c>
      <c r="B803" s="131" t="s">
        <v>78</v>
      </c>
      <c r="C803" s="152"/>
      <c r="D803" s="157"/>
      <c r="E803" s="157"/>
      <c r="F803" s="157"/>
      <c r="G803" s="158"/>
      <c r="H803" s="158"/>
      <c r="I803" s="266">
        <f t="shared" ref="I803:J803" si="204">I804+I824</f>
        <v>64000</v>
      </c>
      <c r="J803" s="266">
        <f t="shared" si="204"/>
        <v>64000</v>
      </c>
      <c r="K803" s="188">
        <f>K804+K824</f>
        <v>0</v>
      </c>
      <c r="L803" s="188">
        <f>L804+L824</f>
        <v>0</v>
      </c>
      <c r="M803" s="266">
        <f>M804+M824</f>
        <v>64000</v>
      </c>
      <c r="N803" s="188">
        <f>N804+N824</f>
        <v>0</v>
      </c>
      <c r="O803" s="139"/>
      <c r="P803" s="158"/>
      <c r="Q803" s="160"/>
    </row>
    <row r="804" spans="1:17" s="148" customFormat="1" ht="31.5">
      <c r="A804" s="142" t="s">
        <v>60</v>
      </c>
      <c r="B804" s="131" t="s">
        <v>79</v>
      </c>
      <c r="C804" s="150"/>
      <c r="D804" s="142"/>
      <c r="E804" s="142"/>
      <c r="F804" s="142"/>
      <c r="G804" s="144"/>
      <c r="H804" s="144"/>
      <c r="I804" s="266">
        <f t="shared" ref="I804:J804" si="205">SUM(I805:I823)</f>
        <v>64000</v>
      </c>
      <c r="J804" s="266">
        <f t="shared" si="205"/>
        <v>64000</v>
      </c>
      <c r="K804" s="188">
        <f>SUM(K808:K823)</f>
        <v>0</v>
      </c>
      <c r="L804" s="188">
        <f>SUM(L808:L823)</f>
        <v>0</v>
      </c>
      <c r="M804" s="266">
        <f>SUM(M805:M823)</f>
        <v>64000</v>
      </c>
      <c r="N804" s="188">
        <f>SUM(N808:N823)</f>
        <v>0</v>
      </c>
      <c r="O804" s="188"/>
      <c r="P804" s="144"/>
      <c r="Q804" s="147"/>
    </row>
    <row r="805" spans="1:17" s="148" customFormat="1">
      <c r="A805" s="142" t="s">
        <v>1340</v>
      </c>
      <c r="B805" s="131" t="s">
        <v>2009</v>
      </c>
      <c r="C805" s="150"/>
      <c r="D805" s="150"/>
      <c r="E805" s="150"/>
      <c r="F805" s="142"/>
      <c r="G805" s="150"/>
      <c r="H805" s="144"/>
      <c r="I805" s="188"/>
      <c r="J805" s="188"/>
      <c r="K805" s="188"/>
      <c r="L805" s="188"/>
      <c r="M805" s="270"/>
      <c r="N805" s="188"/>
      <c r="O805" s="188"/>
      <c r="P805" s="144"/>
      <c r="Q805" s="147"/>
    </row>
    <row r="806" spans="1:17" s="161" customFormat="1" ht="47.25">
      <c r="A806" s="157">
        <v>5</v>
      </c>
      <c r="B806" s="137" t="s">
        <v>2010</v>
      </c>
      <c r="C806" s="152" t="s">
        <v>25</v>
      </c>
      <c r="D806" s="152" t="s">
        <v>2011</v>
      </c>
      <c r="E806" s="157">
        <v>2027</v>
      </c>
      <c r="F806" s="157">
        <f t="shared" ref="F806" si="206">+E806</f>
        <v>2027</v>
      </c>
      <c r="G806" s="152" t="s">
        <v>2012</v>
      </c>
      <c r="H806" s="158"/>
      <c r="I806" s="139">
        <f>+J806</f>
        <v>6000</v>
      </c>
      <c r="J806" s="139">
        <f>+M806</f>
        <v>6000</v>
      </c>
      <c r="K806" s="173"/>
      <c r="L806" s="139"/>
      <c r="M806" s="173">
        <v>6000</v>
      </c>
      <c r="N806" s="139"/>
      <c r="O806" s="139"/>
      <c r="P806" s="158"/>
      <c r="Q806" s="160"/>
    </row>
    <row r="807" spans="1:17" s="148" customFormat="1">
      <c r="A807" s="142" t="s">
        <v>1366</v>
      </c>
      <c r="B807" s="131" t="s">
        <v>1396</v>
      </c>
      <c r="C807" s="150"/>
      <c r="D807" s="142"/>
      <c r="E807" s="142"/>
      <c r="F807" s="142"/>
      <c r="G807" s="144"/>
      <c r="H807" s="144"/>
      <c r="I807" s="188"/>
      <c r="J807" s="188"/>
      <c r="K807" s="188"/>
      <c r="L807" s="188"/>
      <c r="M807" s="266"/>
      <c r="N807" s="188"/>
      <c r="O807" s="188"/>
      <c r="P807" s="144"/>
      <c r="Q807" s="147"/>
    </row>
    <row r="808" spans="1:17" s="161" customFormat="1" ht="31.5">
      <c r="A808" s="157">
        <v>10</v>
      </c>
      <c r="B808" s="137" t="s">
        <v>2013</v>
      </c>
      <c r="C808" s="152" t="s">
        <v>25</v>
      </c>
      <c r="D808" s="152" t="s">
        <v>2014</v>
      </c>
      <c r="E808" s="157">
        <v>2026</v>
      </c>
      <c r="F808" s="157">
        <f t="shared" ref="F808:F813" si="207">+E808</f>
        <v>2026</v>
      </c>
      <c r="G808" s="152" t="s">
        <v>2015</v>
      </c>
      <c r="H808" s="158"/>
      <c r="I808" s="139">
        <f t="shared" ref="I808:I823" si="208">+J808</f>
        <v>6000</v>
      </c>
      <c r="J808" s="139">
        <f t="shared" ref="J808:J823" si="209">+M808</f>
        <v>6000</v>
      </c>
      <c r="K808" s="173"/>
      <c r="L808" s="139"/>
      <c r="M808" s="173">
        <v>6000</v>
      </c>
      <c r="N808" s="139"/>
      <c r="O808" s="139"/>
      <c r="P808" s="158"/>
      <c r="Q808" s="160"/>
    </row>
    <row r="809" spans="1:17" s="161" customFormat="1" ht="47.25">
      <c r="A809" s="157">
        <v>11</v>
      </c>
      <c r="B809" s="137" t="s">
        <v>2016</v>
      </c>
      <c r="C809" s="152" t="s">
        <v>25</v>
      </c>
      <c r="D809" s="152" t="s">
        <v>2014</v>
      </c>
      <c r="E809" s="157">
        <v>2026</v>
      </c>
      <c r="F809" s="157">
        <f t="shared" si="207"/>
        <v>2026</v>
      </c>
      <c r="G809" s="152" t="s">
        <v>2017</v>
      </c>
      <c r="H809" s="158"/>
      <c r="I809" s="139">
        <f t="shared" si="208"/>
        <v>5000</v>
      </c>
      <c r="J809" s="139">
        <f t="shared" si="209"/>
        <v>5000</v>
      </c>
      <c r="K809" s="139"/>
      <c r="L809" s="139"/>
      <c r="M809" s="184">
        <v>5000</v>
      </c>
      <c r="N809" s="139"/>
      <c r="O809" s="139"/>
      <c r="P809" s="158"/>
      <c r="Q809" s="160"/>
    </row>
    <row r="810" spans="1:17" s="148" customFormat="1">
      <c r="A810" s="142" t="s">
        <v>1340</v>
      </c>
      <c r="B810" s="131" t="s">
        <v>1353</v>
      </c>
      <c r="C810" s="150"/>
      <c r="D810" s="150"/>
      <c r="E810" s="150"/>
      <c r="F810" s="142"/>
      <c r="G810" s="150"/>
      <c r="H810" s="144"/>
      <c r="I810" s="139">
        <f t="shared" si="208"/>
        <v>0</v>
      </c>
      <c r="J810" s="139">
        <f t="shared" si="209"/>
        <v>0</v>
      </c>
      <c r="K810" s="188"/>
      <c r="L810" s="188"/>
      <c r="M810" s="270"/>
      <c r="N810" s="188"/>
      <c r="O810" s="188"/>
      <c r="P810" s="144"/>
      <c r="Q810" s="147"/>
    </row>
    <row r="811" spans="1:17" s="161" customFormat="1" ht="31.5">
      <c r="A811" s="157">
        <v>19</v>
      </c>
      <c r="B811" s="192" t="s">
        <v>2018</v>
      </c>
      <c r="C811" s="152" t="s">
        <v>25</v>
      </c>
      <c r="D811" s="152" t="s">
        <v>1355</v>
      </c>
      <c r="E811" s="157">
        <v>2026</v>
      </c>
      <c r="F811" s="157">
        <f t="shared" si="207"/>
        <v>2026</v>
      </c>
      <c r="G811" s="152" t="s">
        <v>2019</v>
      </c>
      <c r="H811" s="158"/>
      <c r="I811" s="139">
        <f t="shared" si="208"/>
        <v>8000</v>
      </c>
      <c r="J811" s="139">
        <f t="shared" si="209"/>
        <v>8000</v>
      </c>
      <c r="K811" s="173"/>
      <c r="L811" s="139"/>
      <c r="M811" s="173">
        <v>8000</v>
      </c>
      <c r="N811" s="139"/>
      <c r="O811" s="139"/>
      <c r="P811" s="158"/>
      <c r="Q811" s="160"/>
    </row>
    <row r="812" spans="1:17" s="148" customFormat="1">
      <c r="A812" s="142" t="s">
        <v>1366</v>
      </c>
      <c r="B812" s="203" t="s">
        <v>1373</v>
      </c>
      <c r="C812" s="150"/>
      <c r="D812" s="150"/>
      <c r="E812" s="142"/>
      <c r="F812" s="142"/>
      <c r="G812" s="150"/>
      <c r="H812" s="144"/>
      <c r="I812" s="139">
        <f t="shared" si="208"/>
        <v>0</v>
      </c>
      <c r="J812" s="139">
        <f t="shared" si="209"/>
        <v>0</v>
      </c>
      <c r="K812" s="270"/>
      <c r="L812" s="188"/>
      <c r="M812" s="270"/>
      <c r="N812" s="188"/>
      <c r="O812" s="188"/>
      <c r="P812" s="144"/>
      <c r="Q812" s="147"/>
    </row>
    <row r="813" spans="1:17" s="148" customFormat="1" ht="31.5">
      <c r="A813" s="157">
        <v>21</v>
      </c>
      <c r="B813" s="137" t="s">
        <v>2020</v>
      </c>
      <c r="C813" s="152" t="s">
        <v>25</v>
      </c>
      <c r="D813" s="152" t="s">
        <v>680</v>
      </c>
      <c r="E813" s="152">
        <v>2026</v>
      </c>
      <c r="F813" s="157">
        <f t="shared" si="207"/>
        <v>2026</v>
      </c>
      <c r="G813" s="152" t="s">
        <v>2021</v>
      </c>
      <c r="H813" s="144"/>
      <c r="I813" s="139">
        <f t="shared" si="208"/>
        <v>4000</v>
      </c>
      <c r="J813" s="139">
        <f t="shared" si="209"/>
        <v>4000</v>
      </c>
      <c r="K813" s="188"/>
      <c r="L813" s="188"/>
      <c r="M813" s="173">
        <v>4000</v>
      </c>
      <c r="N813" s="188"/>
      <c r="O813" s="188"/>
      <c r="P813" s="144"/>
      <c r="Q813" s="147"/>
    </row>
    <row r="814" spans="1:17" s="148" customFormat="1">
      <c r="A814" s="142" t="s">
        <v>1340</v>
      </c>
      <c r="B814" s="131" t="s">
        <v>1376</v>
      </c>
      <c r="C814" s="150"/>
      <c r="D814" s="150"/>
      <c r="E814" s="142"/>
      <c r="F814" s="142"/>
      <c r="G814" s="150"/>
      <c r="H814" s="144"/>
      <c r="I814" s="139">
        <f t="shared" si="208"/>
        <v>0</v>
      </c>
      <c r="J814" s="139">
        <f t="shared" si="209"/>
        <v>0</v>
      </c>
      <c r="K814" s="270"/>
      <c r="L814" s="188"/>
      <c r="M814" s="270"/>
      <c r="N814" s="188"/>
      <c r="O814" s="188"/>
      <c r="P814" s="144"/>
      <c r="Q814" s="147"/>
    </row>
    <row r="815" spans="1:17" s="161" customFormat="1" ht="31.5">
      <c r="A815" s="157">
        <v>29</v>
      </c>
      <c r="B815" s="137" t="s">
        <v>2022</v>
      </c>
      <c r="C815" s="152" t="s">
        <v>25</v>
      </c>
      <c r="D815" s="152" t="s">
        <v>2023</v>
      </c>
      <c r="E815" s="157">
        <v>2027</v>
      </c>
      <c r="F815" s="157">
        <f t="shared" ref="F815:F818" si="210">+E815</f>
        <v>2027</v>
      </c>
      <c r="G815" s="152" t="s">
        <v>2024</v>
      </c>
      <c r="H815" s="158"/>
      <c r="I815" s="139">
        <f t="shared" si="208"/>
        <v>6000</v>
      </c>
      <c r="J815" s="139">
        <f t="shared" si="209"/>
        <v>6000</v>
      </c>
      <c r="K815" s="173"/>
      <c r="L815" s="139"/>
      <c r="M815" s="173">
        <v>6000</v>
      </c>
      <c r="N815" s="139"/>
      <c r="O815" s="139"/>
      <c r="P815" s="158"/>
      <c r="Q815" s="160"/>
    </row>
    <row r="816" spans="1:17" s="148" customFormat="1" ht="31.5">
      <c r="A816" s="157">
        <v>31</v>
      </c>
      <c r="B816" s="137" t="s">
        <v>2025</v>
      </c>
      <c r="C816" s="152" t="s">
        <v>25</v>
      </c>
      <c r="D816" s="152" t="s">
        <v>1376</v>
      </c>
      <c r="E816" s="157">
        <v>2028</v>
      </c>
      <c r="F816" s="157">
        <f t="shared" si="210"/>
        <v>2028</v>
      </c>
      <c r="G816" s="152" t="s">
        <v>2026</v>
      </c>
      <c r="H816" s="144"/>
      <c r="I816" s="139">
        <f t="shared" si="208"/>
        <v>3000</v>
      </c>
      <c r="J816" s="139">
        <f t="shared" si="209"/>
        <v>3000</v>
      </c>
      <c r="K816" s="188"/>
      <c r="L816" s="188"/>
      <c r="M816" s="173">
        <v>3000</v>
      </c>
      <c r="N816" s="188"/>
      <c r="O816" s="188"/>
      <c r="P816" s="144"/>
      <c r="Q816" s="147"/>
    </row>
    <row r="817" spans="1:17" s="148" customFormat="1">
      <c r="A817" s="142" t="s">
        <v>1366</v>
      </c>
      <c r="B817" s="131" t="s">
        <v>2027</v>
      </c>
      <c r="C817" s="150"/>
      <c r="D817" s="150"/>
      <c r="E817" s="150"/>
      <c r="F817" s="142"/>
      <c r="G817" s="150"/>
      <c r="H817" s="144"/>
      <c r="I817" s="139">
        <f t="shared" si="208"/>
        <v>0</v>
      </c>
      <c r="J817" s="139">
        <f t="shared" si="209"/>
        <v>0</v>
      </c>
      <c r="K817" s="188"/>
      <c r="L817" s="188"/>
      <c r="M817" s="270"/>
      <c r="N817" s="188"/>
      <c r="O817" s="188"/>
      <c r="P817" s="144"/>
      <c r="Q817" s="147"/>
    </row>
    <row r="818" spans="1:17" s="148" customFormat="1" ht="31.5">
      <c r="A818" s="157">
        <v>34</v>
      </c>
      <c r="B818" s="137" t="s">
        <v>2028</v>
      </c>
      <c r="C818" s="152" t="s">
        <v>25</v>
      </c>
      <c r="D818" s="152" t="s">
        <v>2029</v>
      </c>
      <c r="E818" s="157">
        <v>2028</v>
      </c>
      <c r="F818" s="157">
        <f t="shared" si="210"/>
        <v>2028</v>
      </c>
      <c r="G818" s="152" t="s">
        <v>2030</v>
      </c>
      <c r="H818" s="144"/>
      <c r="I818" s="139">
        <f t="shared" si="208"/>
        <v>8000</v>
      </c>
      <c r="J818" s="139">
        <f t="shared" si="209"/>
        <v>8000</v>
      </c>
      <c r="K818" s="188"/>
      <c r="L818" s="188"/>
      <c r="M818" s="173">
        <v>8000</v>
      </c>
      <c r="N818" s="188"/>
      <c r="O818" s="188"/>
      <c r="P818" s="144"/>
      <c r="Q818" s="147"/>
    </row>
    <row r="819" spans="1:17" s="148" customFormat="1">
      <c r="A819" s="142" t="s">
        <v>1340</v>
      </c>
      <c r="B819" s="131" t="s">
        <v>1361</v>
      </c>
      <c r="C819" s="150"/>
      <c r="D819" s="150"/>
      <c r="E819" s="150"/>
      <c r="F819" s="142"/>
      <c r="G819" s="150"/>
      <c r="H819" s="144"/>
      <c r="I819" s="139">
        <f t="shared" si="208"/>
        <v>0</v>
      </c>
      <c r="J819" s="139">
        <f t="shared" si="209"/>
        <v>0</v>
      </c>
      <c r="K819" s="270"/>
      <c r="L819" s="188"/>
      <c r="M819" s="270"/>
      <c r="N819" s="188"/>
      <c r="O819" s="188"/>
      <c r="P819" s="144"/>
      <c r="Q819" s="147"/>
    </row>
    <row r="820" spans="1:17" s="161" customFormat="1" ht="31.5">
      <c r="A820" s="157">
        <v>41</v>
      </c>
      <c r="B820" s="137" t="s">
        <v>2031</v>
      </c>
      <c r="C820" s="152" t="s">
        <v>25</v>
      </c>
      <c r="D820" s="152" t="s">
        <v>2032</v>
      </c>
      <c r="E820" s="152">
        <v>2030</v>
      </c>
      <c r="F820" s="157">
        <f t="shared" ref="F820:F823" si="211">+E820</f>
        <v>2030</v>
      </c>
      <c r="G820" s="152" t="s">
        <v>2033</v>
      </c>
      <c r="H820" s="158"/>
      <c r="I820" s="139">
        <f t="shared" si="208"/>
        <v>2000</v>
      </c>
      <c r="J820" s="139">
        <f t="shared" si="209"/>
        <v>2000</v>
      </c>
      <c r="K820" s="173"/>
      <c r="L820" s="139"/>
      <c r="M820" s="173">
        <v>2000</v>
      </c>
      <c r="N820" s="139"/>
      <c r="O820" s="139"/>
      <c r="P820" s="158"/>
      <c r="Q820" s="160"/>
    </row>
    <row r="821" spans="1:17" s="148" customFormat="1">
      <c r="A821" s="142" t="s">
        <v>1340</v>
      </c>
      <c r="B821" s="131" t="s">
        <v>1386</v>
      </c>
      <c r="C821" s="150"/>
      <c r="D821" s="150"/>
      <c r="E821" s="150"/>
      <c r="F821" s="142"/>
      <c r="G821" s="150"/>
      <c r="H821" s="144"/>
      <c r="I821" s="139">
        <f t="shared" si="208"/>
        <v>0</v>
      </c>
      <c r="J821" s="139">
        <f t="shared" si="209"/>
        <v>0</v>
      </c>
      <c r="K821" s="270"/>
      <c r="L821" s="188"/>
      <c r="M821" s="270"/>
      <c r="N821" s="188"/>
      <c r="O821" s="188"/>
      <c r="P821" s="144"/>
      <c r="Q821" s="147"/>
    </row>
    <row r="822" spans="1:17" s="161" customFormat="1" ht="31.5">
      <c r="A822" s="157">
        <v>42</v>
      </c>
      <c r="B822" s="137" t="s">
        <v>2034</v>
      </c>
      <c r="C822" s="152" t="s">
        <v>25</v>
      </c>
      <c r="D822" s="157" t="s">
        <v>1388</v>
      </c>
      <c r="E822" s="157">
        <v>2028</v>
      </c>
      <c r="F822" s="157">
        <f>+E822</f>
        <v>2028</v>
      </c>
      <c r="G822" s="152" t="s">
        <v>2035</v>
      </c>
      <c r="H822" s="158"/>
      <c r="I822" s="139">
        <f t="shared" si="208"/>
        <v>8000</v>
      </c>
      <c r="J822" s="139">
        <f t="shared" si="209"/>
        <v>8000</v>
      </c>
      <c r="K822" s="173"/>
      <c r="L822" s="139"/>
      <c r="M822" s="173">
        <v>8000</v>
      </c>
      <c r="N822" s="139"/>
      <c r="O822" s="139"/>
      <c r="P822" s="158"/>
      <c r="Q822" s="160"/>
    </row>
    <row r="823" spans="1:17" s="161" customFormat="1" ht="32.450000000000003" customHeight="1">
      <c r="A823" s="157">
        <v>43</v>
      </c>
      <c r="B823" s="137" t="s">
        <v>2036</v>
      </c>
      <c r="C823" s="152" t="s">
        <v>25</v>
      </c>
      <c r="D823" s="157" t="s">
        <v>1388</v>
      </c>
      <c r="E823" s="152">
        <v>2030</v>
      </c>
      <c r="F823" s="157">
        <f t="shared" si="211"/>
        <v>2030</v>
      </c>
      <c r="G823" s="152" t="s">
        <v>2037</v>
      </c>
      <c r="H823" s="158"/>
      <c r="I823" s="139">
        <f t="shared" si="208"/>
        <v>8000</v>
      </c>
      <c r="J823" s="139">
        <f t="shared" si="209"/>
        <v>8000</v>
      </c>
      <c r="K823" s="139"/>
      <c r="L823" s="139"/>
      <c r="M823" s="184">
        <v>8000</v>
      </c>
      <c r="N823" s="139"/>
      <c r="O823" s="139"/>
      <c r="P823" s="158"/>
      <c r="Q823" s="160"/>
    </row>
    <row r="824" spans="1:17" s="161" customFormat="1">
      <c r="A824" s="142" t="s">
        <v>61</v>
      </c>
      <c r="B824" s="131" t="s">
        <v>80</v>
      </c>
      <c r="C824" s="152"/>
      <c r="D824" s="157"/>
      <c r="E824" s="157"/>
      <c r="F824" s="157"/>
      <c r="G824" s="158"/>
      <c r="H824" s="158"/>
      <c r="I824" s="139"/>
      <c r="J824" s="139"/>
      <c r="K824" s="139"/>
      <c r="L824" s="139"/>
      <c r="M824" s="139"/>
      <c r="N824" s="139"/>
      <c r="O824" s="139"/>
      <c r="P824" s="158"/>
      <c r="Q824" s="160"/>
    </row>
    <row r="825" spans="1:17" s="161" customFormat="1" ht="31.5">
      <c r="A825" s="142">
        <v>3</v>
      </c>
      <c r="B825" s="131" t="s">
        <v>81</v>
      </c>
      <c r="C825" s="152"/>
      <c r="D825" s="158"/>
      <c r="E825" s="157"/>
      <c r="F825" s="157"/>
      <c r="G825" s="158"/>
      <c r="H825" s="158"/>
      <c r="I825" s="139"/>
      <c r="J825" s="139"/>
      <c r="K825" s="139"/>
      <c r="L825" s="139"/>
      <c r="M825" s="139"/>
      <c r="N825" s="139"/>
      <c r="O825" s="139"/>
      <c r="P825" s="158"/>
      <c r="Q825" s="160"/>
    </row>
    <row r="826" spans="1:17" s="148" customFormat="1" ht="35.1" customHeight="1">
      <c r="A826" s="142" t="s">
        <v>93</v>
      </c>
      <c r="B826" s="131" t="s">
        <v>184</v>
      </c>
      <c r="C826" s="143"/>
      <c r="D826" s="144"/>
      <c r="E826" s="144"/>
      <c r="F826" s="144"/>
      <c r="G826" s="144"/>
      <c r="H826" s="162"/>
      <c r="I826" s="188">
        <f t="shared" ref="I826:I857" si="212">+J826</f>
        <v>94200</v>
      </c>
      <c r="J826" s="188">
        <f t="shared" ref="J826:J857" si="213">+M826</f>
        <v>94200</v>
      </c>
      <c r="K826" s="188"/>
      <c r="L826" s="188"/>
      <c r="M826" s="188">
        <f>+M827</f>
        <v>94200</v>
      </c>
      <c r="N826" s="188"/>
      <c r="O826" s="188"/>
      <c r="P826" s="162" t="e">
        <f>+#REF!*1.5</f>
        <v>#REF!</v>
      </c>
      <c r="Q826" s="147" t="e">
        <f>+M826/#REF!</f>
        <v>#REF!</v>
      </c>
    </row>
    <row r="827" spans="1:17" s="148" customFormat="1" ht="31.5">
      <c r="A827" s="142">
        <v>1</v>
      </c>
      <c r="B827" s="131" t="s">
        <v>78</v>
      </c>
      <c r="C827" s="150"/>
      <c r="D827" s="142"/>
      <c r="E827" s="142"/>
      <c r="F827" s="142"/>
      <c r="G827" s="142"/>
      <c r="H827" s="162"/>
      <c r="I827" s="188">
        <f t="shared" si="212"/>
        <v>94200</v>
      </c>
      <c r="J827" s="188">
        <f t="shared" si="213"/>
        <v>94200</v>
      </c>
      <c r="K827" s="188"/>
      <c r="L827" s="188"/>
      <c r="M827" s="188">
        <f>+M828</f>
        <v>94200</v>
      </c>
      <c r="N827" s="188"/>
      <c r="O827" s="188"/>
      <c r="P827" s="144"/>
      <c r="Q827" s="147"/>
    </row>
    <row r="828" spans="1:17" s="148" customFormat="1" ht="31.5">
      <c r="A828" s="142" t="s">
        <v>60</v>
      </c>
      <c r="B828" s="131" t="s">
        <v>79</v>
      </c>
      <c r="C828" s="150"/>
      <c r="D828" s="142"/>
      <c r="E828" s="142"/>
      <c r="F828" s="142"/>
      <c r="G828" s="142"/>
      <c r="H828" s="162"/>
      <c r="I828" s="188">
        <f t="shared" si="212"/>
        <v>94200</v>
      </c>
      <c r="J828" s="188">
        <f t="shared" si="213"/>
        <v>94200</v>
      </c>
      <c r="K828" s="188"/>
      <c r="L828" s="188"/>
      <c r="M828" s="188">
        <f>+M829+M842+M852</f>
        <v>94200</v>
      </c>
      <c r="N828" s="188"/>
      <c r="O828" s="188"/>
      <c r="P828" s="144"/>
      <c r="Q828" s="147"/>
    </row>
    <row r="829" spans="1:17" s="148" customFormat="1">
      <c r="A829" s="142" t="s">
        <v>240</v>
      </c>
      <c r="B829" s="131" t="s">
        <v>2038</v>
      </c>
      <c r="C829" s="150"/>
      <c r="D829" s="142"/>
      <c r="E829" s="142"/>
      <c r="F829" s="142"/>
      <c r="G829" s="142"/>
      <c r="H829" s="162"/>
      <c r="I829" s="188">
        <f t="shared" si="212"/>
        <v>54900</v>
      </c>
      <c r="J829" s="188">
        <f t="shared" si="213"/>
        <v>54900</v>
      </c>
      <c r="K829" s="188"/>
      <c r="L829" s="188"/>
      <c r="M829" s="188">
        <f>SUM(M830:M841)</f>
        <v>54900</v>
      </c>
      <c r="N829" s="188"/>
      <c r="O829" s="188"/>
      <c r="P829" s="144"/>
      <c r="Q829" s="147"/>
    </row>
    <row r="830" spans="1:17" s="148" customFormat="1">
      <c r="A830" s="157">
        <v>1</v>
      </c>
      <c r="B830" s="137" t="s">
        <v>2039</v>
      </c>
      <c r="C830" s="152" t="s">
        <v>25</v>
      </c>
      <c r="D830" s="152" t="s">
        <v>2040</v>
      </c>
      <c r="E830" s="157"/>
      <c r="F830" s="157"/>
      <c r="G830" s="157" t="s">
        <v>2041</v>
      </c>
      <c r="H830" s="163"/>
      <c r="I830" s="139">
        <f t="shared" si="212"/>
        <v>1800</v>
      </c>
      <c r="J830" s="139">
        <f t="shared" si="213"/>
        <v>1800</v>
      </c>
      <c r="K830" s="139"/>
      <c r="L830" s="139"/>
      <c r="M830" s="234">
        <v>1800</v>
      </c>
      <c r="N830" s="139"/>
      <c r="O830" s="139"/>
      <c r="P830" s="158"/>
      <c r="Q830" s="147"/>
    </row>
    <row r="831" spans="1:17" s="161" customFormat="1" ht="30" customHeight="1">
      <c r="A831" s="157">
        <v>2</v>
      </c>
      <c r="B831" s="137" t="s">
        <v>2042</v>
      </c>
      <c r="C831" s="152" t="s">
        <v>25</v>
      </c>
      <c r="D831" s="152" t="s">
        <v>2043</v>
      </c>
      <c r="E831" s="157"/>
      <c r="F831" s="157"/>
      <c r="G831" s="157" t="s">
        <v>1254</v>
      </c>
      <c r="H831" s="163"/>
      <c r="I831" s="139">
        <f t="shared" si="212"/>
        <v>1800</v>
      </c>
      <c r="J831" s="139">
        <f t="shared" si="213"/>
        <v>1800</v>
      </c>
      <c r="K831" s="139"/>
      <c r="L831" s="139"/>
      <c r="M831" s="234">
        <v>1800</v>
      </c>
      <c r="N831" s="139"/>
      <c r="O831" s="139"/>
      <c r="P831" s="158"/>
      <c r="Q831" s="160"/>
    </row>
    <row r="832" spans="1:17" s="161" customFormat="1">
      <c r="A832" s="157">
        <v>3</v>
      </c>
      <c r="B832" s="137" t="s">
        <v>2044</v>
      </c>
      <c r="C832" s="152" t="s">
        <v>25</v>
      </c>
      <c r="D832" s="157" t="s">
        <v>2045</v>
      </c>
      <c r="E832" s="157"/>
      <c r="F832" s="157"/>
      <c r="G832" s="157" t="s">
        <v>2046</v>
      </c>
      <c r="H832" s="163"/>
      <c r="I832" s="139">
        <f t="shared" si="212"/>
        <v>1800</v>
      </c>
      <c r="J832" s="139">
        <f t="shared" si="213"/>
        <v>1800</v>
      </c>
      <c r="K832" s="139"/>
      <c r="L832" s="139"/>
      <c r="M832" s="234">
        <v>1800</v>
      </c>
      <c r="N832" s="139"/>
      <c r="O832" s="139"/>
      <c r="P832" s="158"/>
      <c r="Q832" s="160"/>
    </row>
    <row r="833" spans="1:17" s="161" customFormat="1" ht="47.25">
      <c r="A833" s="157">
        <v>4</v>
      </c>
      <c r="B833" s="137" t="s">
        <v>2047</v>
      </c>
      <c r="C833" s="152" t="s">
        <v>25</v>
      </c>
      <c r="D833" s="152" t="s">
        <v>2048</v>
      </c>
      <c r="E833" s="157"/>
      <c r="F833" s="157"/>
      <c r="G833" s="152" t="s">
        <v>1534</v>
      </c>
      <c r="H833" s="163"/>
      <c r="I833" s="139">
        <f t="shared" si="212"/>
        <v>2900</v>
      </c>
      <c r="J833" s="139">
        <f t="shared" si="213"/>
        <v>2900</v>
      </c>
      <c r="K833" s="139"/>
      <c r="L833" s="139"/>
      <c r="M833" s="234">
        <v>2900</v>
      </c>
      <c r="N833" s="139"/>
      <c r="O833" s="139"/>
      <c r="P833" s="158"/>
      <c r="Q833" s="160"/>
    </row>
    <row r="834" spans="1:17" s="161" customFormat="1" ht="47.25">
      <c r="A834" s="157">
        <v>5</v>
      </c>
      <c r="B834" s="137" t="s">
        <v>2049</v>
      </c>
      <c r="C834" s="152" t="s">
        <v>25</v>
      </c>
      <c r="D834" s="152" t="s">
        <v>2045</v>
      </c>
      <c r="E834" s="157"/>
      <c r="F834" s="157"/>
      <c r="G834" s="152" t="s">
        <v>914</v>
      </c>
      <c r="H834" s="163"/>
      <c r="I834" s="139">
        <f t="shared" si="212"/>
        <v>2500</v>
      </c>
      <c r="J834" s="139">
        <f t="shared" si="213"/>
        <v>2500</v>
      </c>
      <c r="K834" s="139"/>
      <c r="L834" s="139"/>
      <c r="M834" s="234">
        <v>2500</v>
      </c>
      <c r="N834" s="139"/>
      <c r="O834" s="139"/>
      <c r="P834" s="158"/>
      <c r="Q834" s="160"/>
    </row>
    <row r="835" spans="1:17" s="161" customFormat="1" ht="31.5">
      <c r="A835" s="157">
        <v>6</v>
      </c>
      <c r="B835" s="137" t="s">
        <v>2050</v>
      </c>
      <c r="C835" s="152" t="s">
        <v>25</v>
      </c>
      <c r="D835" s="152" t="s">
        <v>2048</v>
      </c>
      <c r="E835" s="157"/>
      <c r="F835" s="157"/>
      <c r="G835" s="235" t="s">
        <v>2051</v>
      </c>
      <c r="H835" s="163"/>
      <c r="I835" s="139">
        <f t="shared" si="212"/>
        <v>1000</v>
      </c>
      <c r="J835" s="139">
        <f t="shared" si="213"/>
        <v>1000</v>
      </c>
      <c r="K835" s="139"/>
      <c r="L835" s="139"/>
      <c r="M835" s="234">
        <v>1000</v>
      </c>
      <c r="N835" s="139"/>
      <c r="O835" s="139"/>
      <c r="P835" s="158"/>
      <c r="Q835" s="160"/>
    </row>
    <row r="836" spans="1:17" s="161" customFormat="1" ht="31.5">
      <c r="A836" s="157">
        <v>7</v>
      </c>
      <c r="B836" s="137" t="s">
        <v>2052</v>
      </c>
      <c r="C836" s="152" t="s">
        <v>25</v>
      </c>
      <c r="D836" s="152" t="s">
        <v>2053</v>
      </c>
      <c r="E836" s="157"/>
      <c r="F836" s="157"/>
      <c r="G836" s="152" t="s">
        <v>2054</v>
      </c>
      <c r="H836" s="163"/>
      <c r="I836" s="139">
        <f t="shared" si="212"/>
        <v>2700</v>
      </c>
      <c r="J836" s="139">
        <f t="shared" si="213"/>
        <v>2700</v>
      </c>
      <c r="K836" s="139"/>
      <c r="L836" s="139"/>
      <c r="M836" s="234">
        <v>2700</v>
      </c>
      <c r="N836" s="139"/>
      <c r="O836" s="139"/>
      <c r="P836" s="158"/>
      <c r="Q836" s="160"/>
    </row>
    <row r="837" spans="1:17" s="161" customFormat="1">
      <c r="A837" s="157">
        <v>8</v>
      </c>
      <c r="B837" s="137" t="s">
        <v>2055</v>
      </c>
      <c r="C837" s="152" t="s">
        <v>25</v>
      </c>
      <c r="D837" s="152" t="s">
        <v>2038</v>
      </c>
      <c r="E837" s="157"/>
      <c r="F837" s="157"/>
      <c r="G837" s="157"/>
      <c r="H837" s="163"/>
      <c r="I837" s="139">
        <f t="shared" si="212"/>
        <v>5000</v>
      </c>
      <c r="J837" s="139">
        <f t="shared" si="213"/>
        <v>5000</v>
      </c>
      <c r="K837" s="139"/>
      <c r="L837" s="139"/>
      <c r="M837" s="234">
        <v>5000</v>
      </c>
      <c r="N837" s="139"/>
      <c r="O837" s="139"/>
      <c r="P837" s="158"/>
      <c r="Q837" s="160"/>
    </row>
    <row r="838" spans="1:17" s="161" customFormat="1" ht="31.5">
      <c r="A838" s="157">
        <v>9</v>
      </c>
      <c r="B838" s="137" t="s">
        <v>2056</v>
      </c>
      <c r="C838" s="152" t="s">
        <v>25</v>
      </c>
      <c r="D838" s="152" t="s">
        <v>2038</v>
      </c>
      <c r="E838" s="157"/>
      <c r="F838" s="157"/>
      <c r="G838" s="157"/>
      <c r="H838" s="163"/>
      <c r="I838" s="139">
        <f t="shared" si="212"/>
        <v>8500</v>
      </c>
      <c r="J838" s="139">
        <f t="shared" si="213"/>
        <v>8500</v>
      </c>
      <c r="K838" s="139"/>
      <c r="L838" s="139"/>
      <c r="M838" s="234">
        <v>8500</v>
      </c>
      <c r="N838" s="139"/>
      <c r="O838" s="139"/>
      <c r="P838" s="158"/>
      <c r="Q838" s="160"/>
    </row>
    <row r="839" spans="1:17" s="161" customFormat="1" ht="47.25">
      <c r="A839" s="157">
        <v>10</v>
      </c>
      <c r="B839" s="137" t="s">
        <v>2057</v>
      </c>
      <c r="C839" s="152" t="s">
        <v>25</v>
      </c>
      <c r="D839" s="152" t="s">
        <v>2043</v>
      </c>
      <c r="E839" s="157"/>
      <c r="F839" s="157"/>
      <c r="G839" s="152" t="s">
        <v>2058</v>
      </c>
      <c r="H839" s="163"/>
      <c r="I839" s="139">
        <f t="shared" si="212"/>
        <v>4000</v>
      </c>
      <c r="J839" s="139">
        <f t="shared" si="213"/>
        <v>4000</v>
      </c>
      <c r="K839" s="139"/>
      <c r="L839" s="139"/>
      <c r="M839" s="234">
        <v>4000</v>
      </c>
      <c r="N839" s="139"/>
      <c r="O839" s="139"/>
      <c r="P839" s="158"/>
      <c r="Q839" s="160"/>
    </row>
    <row r="840" spans="1:17" s="161" customFormat="1" ht="47.25">
      <c r="A840" s="157">
        <v>11</v>
      </c>
      <c r="B840" s="137" t="s">
        <v>2059</v>
      </c>
      <c r="C840" s="152" t="s">
        <v>25</v>
      </c>
      <c r="D840" s="152" t="s">
        <v>2060</v>
      </c>
      <c r="E840" s="157"/>
      <c r="F840" s="157"/>
      <c r="G840" s="152" t="s">
        <v>1534</v>
      </c>
      <c r="H840" s="163"/>
      <c r="I840" s="139">
        <f t="shared" si="212"/>
        <v>2900</v>
      </c>
      <c r="J840" s="139">
        <f t="shared" si="213"/>
        <v>2900</v>
      </c>
      <c r="K840" s="139"/>
      <c r="L840" s="139"/>
      <c r="M840" s="234">
        <v>2900</v>
      </c>
      <c r="N840" s="139"/>
      <c r="O840" s="139"/>
      <c r="P840" s="158"/>
      <c r="Q840" s="160"/>
    </row>
    <row r="841" spans="1:17" s="161" customFormat="1" ht="47.25">
      <c r="A841" s="157">
        <v>13</v>
      </c>
      <c r="B841" s="137" t="s">
        <v>2061</v>
      </c>
      <c r="C841" s="152" t="s">
        <v>25</v>
      </c>
      <c r="D841" s="152" t="s">
        <v>2040</v>
      </c>
      <c r="E841" s="157"/>
      <c r="F841" s="157"/>
      <c r="G841" s="152" t="s">
        <v>1586</v>
      </c>
      <c r="H841" s="163"/>
      <c r="I841" s="139">
        <f t="shared" si="212"/>
        <v>20000</v>
      </c>
      <c r="J841" s="139">
        <f t="shared" si="213"/>
        <v>20000</v>
      </c>
      <c r="K841" s="139"/>
      <c r="L841" s="139"/>
      <c r="M841" s="234">
        <v>20000</v>
      </c>
      <c r="N841" s="139"/>
      <c r="O841" s="139"/>
      <c r="P841" s="158"/>
      <c r="Q841" s="160"/>
    </row>
    <row r="842" spans="1:17" s="161" customFormat="1">
      <c r="A842" s="142" t="s">
        <v>240</v>
      </c>
      <c r="B842" s="131" t="s">
        <v>2062</v>
      </c>
      <c r="C842" s="150"/>
      <c r="D842" s="150"/>
      <c r="E842" s="157"/>
      <c r="F842" s="157"/>
      <c r="G842" s="142"/>
      <c r="H842" s="162"/>
      <c r="I842" s="139">
        <f t="shared" si="212"/>
        <v>24800</v>
      </c>
      <c r="J842" s="139">
        <f t="shared" si="213"/>
        <v>24800</v>
      </c>
      <c r="K842" s="188"/>
      <c r="L842" s="188"/>
      <c r="M842" s="236">
        <f>SUM(M843:M851)</f>
        <v>24800</v>
      </c>
      <c r="N842" s="139"/>
      <c r="O842" s="139"/>
      <c r="P842" s="158"/>
      <c r="Q842" s="160"/>
    </row>
    <row r="843" spans="1:17" s="161" customFormat="1" ht="31.5">
      <c r="A843" s="157">
        <v>1</v>
      </c>
      <c r="B843" s="206" t="s">
        <v>2063</v>
      </c>
      <c r="C843" s="152" t="s">
        <v>25</v>
      </c>
      <c r="D843" s="237" t="s">
        <v>2064</v>
      </c>
      <c r="E843" s="157">
        <v>2026</v>
      </c>
      <c r="F843" s="157">
        <v>2026</v>
      </c>
      <c r="G843" s="237"/>
      <c r="H843" s="163"/>
      <c r="I843" s="139">
        <f t="shared" si="212"/>
        <v>3500</v>
      </c>
      <c r="J843" s="139">
        <f t="shared" si="213"/>
        <v>3500</v>
      </c>
      <c r="K843" s="139"/>
      <c r="L843" s="139"/>
      <c r="M843" s="234">
        <v>3500</v>
      </c>
      <c r="N843" s="188"/>
      <c r="O843" s="188"/>
      <c r="P843" s="144"/>
      <c r="Q843" s="160"/>
    </row>
    <row r="844" spans="1:17" s="161" customFormat="1">
      <c r="A844" s="157">
        <v>2</v>
      </c>
      <c r="B844" s="206" t="s">
        <v>2065</v>
      </c>
      <c r="C844" s="152" t="s">
        <v>25</v>
      </c>
      <c r="D844" s="237" t="s">
        <v>2066</v>
      </c>
      <c r="E844" s="157">
        <v>2026</v>
      </c>
      <c r="F844" s="157">
        <v>2026</v>
      </c>
      <c r="G844" s="237"/>
      <c r="H844" s="163"/>
      <c r="I844" s="139">
        <f t="shared" si="212"/>
        <v>1500</v>
      </c>
      <c r="J844" s="139">
        <f t="shared" si="213"/>
        <v>1500</v>
      </c>
      <c r="K844" s="139"/>
      <c r="L844" s="139"/>
      <c r="M844" s="234">
        <v>1500</v>
      </c>
      <c r="N844" s="188"/>
      <c r="O844" s="188"/>
      <c r="P844" s="144"/>
      <c r="Q844" s="160"/>
    </row>
    <row r="845" spans="1:17" s="161" customFormat="1" ht="31.5">
      <c r="A845" s="157">
        <v>3</v>
      </c>
      <c r="B845" s="206" t="s">
        <v>2067</v>
      </c>
      <c r="C845" s="152" t="s">
        <v>25</v>
      </c>
      <c r="D845" s="152" t="s">
        <v>2068</v>
      </c>
      <c r="E845" s="157">
        <v>2026</v>
      </c>
      <c r="F845" s="157">
        <v>2026</v>
      </c>
      <c r="G845" s="157"/>
      <c r="H845" s="163"/>
      <c r="I845" s="139">
        <f t="shared" si="212"/>
        <v>1800</v>
      </c>
      <c r="J845" s="139">
        <f t="shared" si="213"/>
        <v>1800</v>
      </c>
      <c r="K845" s="139"/>
      <c r="L845" s="139"/>
      <c r="M845" s="234">
        <v>1800</v>
      </c>
      <c r="N845" s="139"/>
      <c r="O845" s="139"/>
      <c r="P845" s="158"/>
      <c r="Q845" s="160"/>
    </row>
    <row r="846" spans="1:17" s="161" customFormat="1" ht="31.5">
      <c r="A846" s="157">
        <v>4</v>
      </c>
      <c r="B846" s="206" t="s">
        <v>2069</v>
      </c>
      <c r="C846" s="152" t="s">
        <v>25</v>
      </c>
      <c r="D846" s="152" t="s">
        <v>2070</v>
      </c>
      <c r="E846" s="157">
        <v>2026</v>
      </c>
      <c r="F846" s="157">
        <v>2026</v>
      </c>
      <c r="G846" s="157" t="s">
        <v>1516</v>
      </c>
      <c r="H846" s="163"/>
      <c r="I846" s="139">
        <f t="shared" si="212"/>
        <v>2000</v>
      </c>
      <c r="J846" s="139">
        <f t="shared" si="213"/>
        <v>2000</v>
      </c>
      <c r="K846" s="139"/>
      <c r="L846" s="139"/>
      <c r="M846" s="234">
        <v>2000</v>
      </c>
      <c r="N846" s="139"/>
      <c r="O846" s="139"/>
      <c r="P846" s="158"/>
      <c r="Q846" s="160"/>
    </row>
    <row r="847" spans="1:17" s="161" customFormat="1" ht="31.5">
      <c r="A847" s="157">
        <v>5</v>
      </c>
      <c r="B847" s="206" t="s">
        <v>2071</v>
      </c>
      <c r="C847" s="152" t="s">
        <v>25</v>
      </c>
      <c r="D847" s="152" t="s">
        <v>2068</v>
      </c>
      <c r="E847" s="157">
        <v>2026</v>
      </c>
      <c r="F847" s="157">
        <v>2026</v>
      </c>
      <c r="G847" s="152" t="s">
        <v>1516</v>
      </c>
      <c r="H847" s="163"/>
      <c r="I847" s="139">
        <f t="shared" si="212"/>
        <v>1500</v>
      </c>
      <c r="J847" s="139">
        <f t="shared" si="213"/>
        <v>1500</v>
      </c>
      <c r="K847" s="139"/>
      <c r="L847" s="139"/>
      <c r="M847" s="234">
        <v>1500</v>
      </c>
      <c r="N847" s="139"/>
      <c r="O847" s="139"/>
      <c r="P847" s="158"/>
      <c r="Q847" s="160"/>
    </row>
    <row r="848" spans="1:17" s="161" customFormat="1" ht="47.25">
      <c r="A848" s="157">
        <v>6</v>
      </c>
      <c r="B848" s="206" t="s">
        <v>2072</v>
      </c>
      <c r="C848" s="152" t="s">
        <v>25</v>
      </c>
      <c r="D848" s="237" t="s">
        <v>2064</v>
      </c>
      <c r="E848" s="157">
        <v>2026</v>
      </c>
      <c r="F848" s="157">
        <v>2026</v>
      </c>
      <c r="G848" s="237" t="s">
        <v>2073</v>
      </c>
      <c r="H848" s="163"/>
      <c r="I848" s="139">
        <f t="shared" si="212"/>
        <v>2000</v>
      </c>
      <c r="J848" s="139">
        <f t="shared" si="213"/>
        <v>2000</v>
      </c>
      <c r="K848" s="139"/>
      <c r="L848" s="139"/>
      <c r="M848" s="234">
        <v>2000</v>
      </c>
      <c r="N848" s="139"/>
      <c r="O848" s="139"/>
      <c r="P848" s="158"/>
      <c r="Q848" s="160"/>
    </row>
    <row r="849" spans="1:23" s="161" customFormat="1">
      <c r="A849" s="157">
        <v>7</v>
      </c>
      <c r="B849" s="206" t="s">
        <v>2074</v>
      </c>
      <c r="C849" s="152" t="s">
        <v>25</v>
      </c>
      <c r="D849" s="237" t="s">
        <v>2066</v>
      </c>
      <c r="E849" s="157">
        <v>2026</v>
      </c>
      <c r="F849" s="157">
        <v>2026</v>
      </c>
      <c r="G849" s="238" t="s">
        <v>1304</v>
      </c>
      <c r="H849" s="163"/>
      <c r="I849" s="139">
        <f t="shared" si="212"/>
        <v>4000</v>
      </c>
      <c r="J849" s="139">
        <f t="shared" si="213"/>
        <v>4000</v>
      </c>
      <c r="K849" s="139"/>
      <c r="L849" s="139"/>
      <c r="M849" s="234">
        <v>4000</v>
      </c>
      <c r="N849" s="139"/>
      <c r="O849" s="139"/>
      <c r="P849" s="158"/>
      <c r="Q849" s="160"/>
    </row>
    <row r="850" spans="1:23" s="161" customFormat="1" ht="31.5">
      <c r="A850" s="157">
        <v>8</v>
      </c>
      <c r="B850" s="206" t="s">
        <v>2075</v>
      </c>
      <c r="C850" s="152" t="s">
        <v>25</v>
      </c>
      <c r="D850" s="237" t="s">
        <v>2076</v>
      </c>
      <c r="E850" s="157">
        <v>2027</v>
      </c>
      <c r="F850" s="157">
        <v>2027</v>
      </c>
      <c r="G850" s="238" t="s">
        <v>2077</v>
      </c>
      <c r="H850" s="163"/>
      <c r="I850" s="139">
        <f t="shared" si="212"/>
        <v>4000</v>
      </c>
      <c r="J850" s="139">
        <f t="shared" si="213"/>
        <v>4000</v>
      </c>
      <c r="K850" s="139"/>
      <c r="L850" s="139"/>
      <c r="M850" s="234">
        <v>4000</v>
      </c>
      <c r="N850" s="139"/>
      <c r="O850" s="139"/>
      <c r="P850" s="158"/>
      <c r="Q850" s="160"/>
    </row>
    <row r="851" spans="1:23" s="161" customFormat="1" ht="31.5">
      <c r="A851" s="157">
        <v>9</v>
      </c>
      <c r="B851" s="206" t="s">
        <v>2078</v>
      </c>
      <c r="C851" s="152" t="s">
        <v>25</v>
      </c>
      <c r="D851" s="237" t="s">
        <v>2066</v>
      </c>
      <c r="E851" s="157">
        <v>2027</v>
      </c>
      <c r="F851" s="157">
        <v>2027</v>
      </c>
      <c r="G851" s="238" t="s">
        <v>1586</v>
      </c>
      <c r="H851" s="163"/>
      <c r="I851" s="139">
        <f t="shared" si="212"/>
        <v>4500</v>
      </c>
      <c r="J851" s="139">
        <f t="shared" si="213"/>
        <v>4500</v>
      </c>
      <c r="K851" s="139"/>
      <c r="L851" s="139"/>
      <c r="M851" s="234">
        <v>4500</v>
      </c>
      <c r="N851" s="139"/>
      <c r="O851" s="139"/>
      <c r="P851" s="158"/>
      <c r="Q851" s="160"/>
    </row>
    <row r="852" spans="1:23" s="148" customFormat="1">
      <c r="A852" s="142" t="s">
        <v>240</v>
      </c>
      <c r="B852" s="239" t="s">
        <v>2079</v>
      </c>
      <c r="C852" s="150"/>
      <c r="D852" s="150"/>
      <c r="E852" s="142"/>
      <c r="F852" s="142"/>
      <c r="G852" s="142"/>
      <c r="H852" s="162"/>
      <c r="I852" s="188">
        <f t="shared" si="212"/>
        <v>14500</v>
      </c>
      <c r="J852" s="188">
        <f t="shared" si="213"/>
        <v>14500</v>
      </c>
      <c r="K852" s="188"/>
      <c r="L852" s="188"/>
      <c r="M852" s="236">
        <f>SUM(M853:M857)</f>
        <v>14500</v>
      </c>
      <c r="N852" s="188"/>
      <c r="O852" s="188"/>
      <c r="P852" s="144"/>
      <c r="Q852" s="147"/>
    </row>
    <row r="853" spans="1:23" s="161" customFormat="1" ht="63">
      <c r="A853" s="157">
        <v>1</v>
      </c>
      <c r="B853" s="192" t="s">
        <v>2080</v>
      </c>
      <c r="C853" s="152" t="s">
        <v>25</v>
      </c>
      <c r="D853" s="152" t="s">
        <v>2081</v>
      </c>
      <c r="E853" s="157"/>
      <c r="F853" s="157"/>
      <c r="G853" s="152" t="s">
        <v>2082</v>
      </c>
      <c r="H853" s="163"/>
      <c r="I853" s="139">
        <f t="shared" si="212"/>
        <v>8000</v>
      </c>
      <c r="J853" s="139">
        <f t="shared" si="213"/>
        <v>8000</v>
      </c>
      <c r="K853" s="139"/>
      <c r="L853" s="139"/>
      <c r="M853" s="240">
        <v>8000</v>
      </c>
      <c r="N853" s="139"/>
      <c r="O853" s="139"/>
      <c r="P853" s="158"/>
      <c r="Q853" s="160"/>
    </row>
    <row r="854" spans="1:23" s="161" customFormat="1" ht="47.25">
      <c r="A854" s="157">
        <v>2</v>
      </c>
      <c r="B854" s="192" t="s">
        <v>2083</v>
      </c>
      <c r="C854" s="152" t="s">
        <v>25</v>
      </c>
      <c r="D854" s="152" t="s">
        <v>2084</v>
      </c>
      <c r="E854" s="157"/>
      <c r="F854" s="157"/>
      <c r="G854" s="152" t="s">
        <v>1554</v>
      </c>
      <c r="H854" s="163"/>
      <c r="I854" s="139">
        <f t="shared" si="212"/>
        <v>2000</v>
      </c>
      <c r="J854" s="139">
        <f t="shared" si="213"/>
        <v>2000</v>
      </c>
      <c r="K854" s="139"/>
      <c r="L854" s="139"/>
      <c r="M854" s="240">
        <v>2000</v>
      </c>
      <c r="N854" s="139"/>
      <c r="O854" s="139"/>
      <c r="P854" s="158"/>
      <c r="Q854" s="160"/>
    </row>
    <row r="855" spans="1:23" s="161" customFormat="1" ht="47.25">
      <c r="A855" s="157">
        <v>3</v>
      </c>
      <c r="B855" s="192" t="s">
        <v>2085</v>
      </c>
      <c r="C855" s="152" t="s">
        <v>25</v>
      </c>
      <c r="D855" s="152" t="s">
        <v>2086</v>
      </c>
      <c r="E855" s="157"/>
      <c r="F855" s="157"/>
      <c r="G855" s="152" t="s">
        <v>2087</v>
      </c>
      <c r="H855" s="163"/>
      <c r="I855" s="139">
        <f t="shared" si="212"/>
        <v>1000</v>
      </c>
      <c r="J855" s="139">
        <f t="shared" si="213"/>
        <v>1000</v>
      </c>
      <c r="K855" s="139"/>
      <c r="L855" s="139"/>
      <c r="M855" s="240">
        <v>1000</v>
      </c>
      <c r="N855" s="139"/>
      <c r="O855" s="139"/>
      <c r="P855" s="158"/>
      <c r="Q855" s="160"/>
    </row>
    <row r="856" spans="1:23" s="161" customFormat="1" ht="47.25">
      <c r="A856" s="157">
        <v>4</v>
      </c>
      <c r="B856" s="192" t="s">
        <v>2088</v>
      </c>
      <c r="C856" s="152" t="s">
        <v>25</v>
      </c>
      <c r="D856" s="152" t="s">
        <v>2089</v>
      </c>
      <c r="E856" s="157"/>
      <c r="F856" s="157"/>
      <c r="G856" s="152" t="s">
        <v>1554</v>
      </c>
      <c r="H856" s="163"/>
      <c r="I856" s="139">
        <f t="shared" si="212"/>
        <v>2000</v>
      </c>
      <c r="J856" s="139">
        <f t="shared" si="213"/>
        <v>2000</v>
      </c>
      <c r="K856" s="139"/>
      <c r="L856" s="139"/>
      <c r="M856" s="240">
        <v>2000</v>
      </c>
      <c r="N856" s="139"/>
      <c r="O856" s="139"/>
      <c r="P856" s="158"/>
      <c r="Q856" s="160"/>
    </row>
    <row r="857" spans="1:23" s="161" customFormat="1" ht="47.25">
      <c r="A857" s="157">
        <v>5</v>
      </c>
      <c r="B857" s="192" t="s">
        <v>2090</v>
      </c>
      <c r="C857" s="152" t="s">
        <v>25</v>
      </c>
      <c r="D857" s="152" t="s">
        <v>2084</v>
      </c>
      <c r="E857" s="157"/>
      <c r="F857" s="157"/>
      <c r="G857" s="152" t="s">
        <v>1516</v>
      </c>
      <c r="H857" s="163"/>
      <c r="I857" s="139">
        <f t="shared" si="212"/>
        <v>1500</v>
      </c>
      <c r="J857" s="139">
        <f t="shared" si="213"/>
        <v>1500</v>
      </c>
      <c r="K857" s="139"/>
      <c r="L857" s="139"/>
      <c r="M857" s="240">
        <v>1500</v>
      </c>
      <c r="N857" s="139"/>
      <c r="O857" s="139"/>
      <c r="P857" s="158"/>
      <c r="Q857" s="160"/>
    </row>
    <row r="858" spans="1:23" s="148" customFormat="1" ht="35.1" customHeight="1">
      <c r="A858" s="142" t="s">
        <v>95</v>
      </c>
      <c r="B858" s="131" t="s">
        <v>112</v>
      </c>
      <c r="C858" s="143"/>
      <c r="D858" s="144"/>
      <c r="E858" s="144"/>
      <c r="F858" s="144"/>
      <c r="G858" s="144"/>
      <c r="H858" s="144"/>
      <c r="I858" s="188">
        <f>+I859</f>
        <v>60000</v>
      </c>
      <c r="J858" s="188">
        <f t="shared" ref="J858:M858" si="214">+J859</f>
        <v>60000</v>
      </c>
      <c r="K858" s="188">
        <f t="shared" si="214"/>
        <v>0</v>
      </c>
      <c r="L858" s="188">
        <f t="shared" si="214"/>
        <v>0</v>
      </c>
      <c r="M858" s="188">
        <f t="shared" si="214"/>
        <v>60000</v>
      </c>
      <c r="N858" s="188"/>
      <c r="O858" s="188"/>
      <c r="P858" s="189"/>
      <c r="Q858" s="147"/>
    </row>
    <row r="859" spans="1:23" s="161" customFormat="1" ht="30" customHeight="1">
      <c r="A859" s="110">
        <v>2</v>
      </c>
      <c r="B859" s="104" t="s">
        <v>78</v>
      </c>
      <c r="C859" s="107"/>
      <c r="D859" s="106"/>
      <c r="E859" s="106"/>
      <c r="F859" s="106"/>
      <c r="G859" s="104"/>
      <c r="H859" s="106"/>
      <c r="I859" s="266">
        <f>+I860</f>
        <v>60000</v>
      </c>
      <c r="J859" s="266">
        <f>+J860</f>
        <v>60000</v>
      </c>
      <c r="K859" s="266"/>
      <c r="L859" s="266"/>
      <c r="M859" s="266">
        <f>+M860</f>
        <v>60000</v>
      </c>
      <c r="N859" s="266"/>
      <c r="O859" s="266"/>
      <c r="P859" s="106"/>
      <c r="Q859" s="123"/>
      <c r="R859" s="124"/>
      <c r="S859" s="124"/>
      <c r="T859" s="124"/>
      <c r="U859" s="124"/>
      <c r="V859" s="124"/>
      <c r="W859" s="124"/>
    </row>
    <row r="860" spans="1:23" s="161" customFormat="1" ht="30" customHeight="1">
      <c r="A860" s="110" t="s">
        <v>60</v>
      </c>
      <c r="B860" s="104" t="s">
        <v>79</v>
      </c>
      <c r="C860" s="107"/>
      <c r="D860" s="106"/>
      <c r="E860" s="106"/>
      <c r="F860" s="106"/>
      <c r="G860" s="104"/>
      <c r="H860" s="106"/>
      <c r="I860" s="266">
        <f>SUM(I861:I867)</f>
        <v>60000</v>
      </c>
      <c r="J860" s="266">
        <f>SUM(J861:J867)</f>
        <v>60000</v>
      </c>
      <c r="K860" s="266"/>
      <c r="L860" s="266"/>
      <c r="M860" s="266">
        <f>SUM(M861:M867)</f>
        <v>60000</v>
      </c>
      <c r="N860" s="266"/>
      <c r="O860" s="266"/>
      <c r="P860" s="106"/>
      <c r="Q860" s="123"/>
      <c r="R860" s="124"/>
      <c r="S860" s="124"/>
      <c r="T860" s="124"/>
      <c r="U860" s="124"/>
      <c r="V860" s="124"/>
      <c r="W860" s="124"/>
    </row>
    <row r="861" spans="1:23" s="161" customFormat="1" ht="30" customHeight="1">
      <c r="A861" s="110">
        <v>1</v>
      </c>
      <c r="B861" s="109" t="s">
        <v>2091</v>
      </c>
      <c r="C861" s="107"/>
      <c r="D861" s="108" t="s">
        <v>2092</v>
      </c>
      <c r="E861" s="108">
        <v>2026</v>
      </c>
      <c r="F861" s="108">
        <v>2028</v>
      </c>
      <c r="G861" s="109" t="s">
        <v>2093</v>
      </c>
      <c r="H861" s="108"/>
      <c r="I861" s="184">
        <v>25000</v>
      </c>
      <c r="J861" s="184">
        <v>25000</v>
      </c>
      <c r="K861" s="184"/>
      <c r="L861" s="184"/>
      <c r="M861" s="184">
        <v>25000</v>
      </c>
      <c r="N861" s="184"/>
      <c r="O861" s="184"/>
      <c r="P861" s="108"/>
      <c r="Q861" s="123"/>
      <c r="R861" s="124"/>
      <c r="S861" s="124"/>
      <c r="T861" s="124"/>
      <c r="U861" s="124"/>
      <c r="V861" s="124"/>
      <c r="W861" s="124"/>
    </row>
    <row r="862" spans="1:23" s="161" customFormat="1" ht="30" customHeight="1">
      <c r="A862" s="110">
        <v>2</v>
      </c>
      <c r="B862" s="109" t="s">
        <v>2094</v>
      </c>
      <c r="C862" s="107"/>
      <c r="D862" s="108" t="s">
        <v>2092</v>
      </c>
      <c r="E862" s="108">
        <v>2026</v>
      </c>
      <c r="F862" s="108">
        <v>2027</v>
      </c>
      <c r="G862" s="109" t="s">
        <v>2095</v>
      </c>
      <c r="H862" s="108"/>
      <c r="I862" s="184">
        <v>2500</v>
      </c>
      <c r="J862" s="184">
        <v>2500</v>
      </c>
      <c r="K862" s="184"/>
      <c r="L862" s="184"/>
      <c r="M862" s="184">
        <v>2500</v>
      </c>
      <c r="N862" s="184"/>
      <c r="O862" s="184"/>
      <c r="P862" s="108"/>
      <c r="Q862" s="123"/>
      <c r="R862" s="124"/>
      <c r="S862" s="124"/>
      <c r="T862" s="124"/>
      <c r="U862" s="124"/>
      <c r="V862" s="124"/>
      <c r="W862" s="124"/>
    </row>
    <row r="863" spans="1:23" s="161" customFormat="1" ht="30" customHeight="1">
      <c r="A863" s="110">
        <v>3</v>
      </c>
      <c r="B863" s="109" t="s">
        <v>2096</v>
      </c>
      <c r="C863" s="107"/>
      <c r="D863" s="108" t="s">
        <v>2092</v>
      </c>
      <c r="E863" s="108">
        <v>2026</v>
      </c>
      <c r="F863" s="108">
        <v>2027</v>
      </c>
      <c r="G863" s="109" t="s">
        <v>2097</v>
      </c>
      <c r="H863" s="108"/>
      <c r="I863" s="184">
        <v>2500</v>
      </c>
      <c r="J863" s="184">
        <v>2500</v>
      </c>
      <c r="K863" s="184"/>
      <c r="L863" s="184"/>
      <c r="M863" s="184">
        <v>2500</v>
      </c>
      <c r="N863" s="184"/>
      <c r="O863" s="184"/>
      <c r="P863" s="108"/>
      <c r="Q863" s="123"/>
      <c r="R863" s="124"/>
      <c r="S863" s="124"/>
      <c r="T863" s="124"/>
      <c r="U863" s="124"/>
      <c r="V863" s="124"/>
      <c r="W863" s="124"/>
    </row>
    <row r="864" spans="1:23" s="161" customFormat="1" ht="30" customHeight="1">
      <c r="A864" s="110">
        <v>4</v>
      </c>
      <c r="B864" s="109" t="s">
        <v>2098</v>
      </c>
      <c r="C864" s="107"/>
      <c r="D864" s="108" t="s">
        <v>2092</v>
      </c>
      <c r="E864" s="108">
        <v>2027</v>
      </c>
      <c r="F864" s="108">
        <v>2028</v>
      </c>
      <c r="G864" s="109" t="s">
        <v>2099</v>
      </c>
      <c r="H864" s="108"/>
      <c r="I864" s="184">
        <v>3500</v>
      </c>
      <c r="J864" s="184">
        <v>3500</v>
      </c>
      <c r="K864" s="184"/>
      <c r="L864" s="184"/>
      <c r="M864" s="184">
        <v>3500</v>
      </c>
      <c r="N864" s="184"/>
      <c r="O864" s="184"/>
      <c r="P864" s="108"/>
      <c r="Q864" s="123"/>
      <c r="R864" s="124"/>
      <c r="S864" s="124"/>
      <c r="T864" s="124"/>
      <c r="U864" s="124"/>
      <c r="V864" s="124"/>
      <c r="W864" s="124"/>
    </row>
    <row r="865" spans="1:23" s="161" customFormat="1" ht="30" customHeight="1">
      <c r="A865" s="110">
        <v>5</v>
      </c>
      <c r="B865" s="109" t="s">
        <v>2100</v>
      </c>
      <c r="C865" s="107"/>
      <c r="D865" s="107" t="s">
        <v>2092</v>
      </c>
      <c r="E865" s="108">
        <v>2027</v>
      </c>
      <c r="F865" s="108">
        <v>2028</v>
      </c>
      <c r="G865" s="109" t="s">
        <v>2101</v>
      </c>
      <c r="H865" s="108"/>
      <c r="I865" s="184">
        <v>6000</v>
      </c>
      <c r="J865" s="184">
        <v>6000</v>
      </c>
      <c r="K865" s="184"/>
      <c r="L865" s="184"/>
      <c r="M865" s="184">
        <v>6000</v>
      </c>
      <c r="N865" s="184"/>
      <c r="O865" s="184"/>
      <c r="P865" s="108"/>
      <c r="Q865" s="123"/>
      <c r="R865" s="124"/>
      <c r="S865" s="124"/>
      <c r="T865" s="124"/>
      <c r="U865" s="124"/>
      <c r="V865" s="124"/>
      <c r="W865" s="124"/>
    </row>
    <row r="866" spans="1:23" s="161" customFormat="1" ht="30" customHeight="1">
      <c r="A866" s="110">
        <v>6</v>
      </c>
      <c r="B866" s="109" t="s">
        <v>2102</v>
      </c>
      <c r="C866" s="107"/>
      <c r="D866" s="107" t="s">
        <v>2092</v>
      </c>
      <c r="E866" s="108">
        <v>2028</v>
      </c>
      <c r="F866" s="108">
        <v>2029</v>
      </c>
      <c r="G866" s="109" t="s">
        <v>2103</v>
      </c>
      <c r="H866" s="108"/>
      <c r="I866" s="184">
        <v>8500</v>
      </c>
      <c r="J866" s="184">
        <v>8500</v>
      </c>
      <c r="K866" s="184"/>
      <c r="L866" s="184"/>
      <c r="M866" s="184">
        <v>8500</v>
      </c>
      <c r="N866" s="184"/>
      <c r="O866" s="184"/>
      <c r="P866" s="108"/>
      <c r="Q866" s="123"/>
      <c r="R866" s="124"/>
      <c r="S866" s="124"/>
      <c r="T866" s="124"/>
      <c r="U866" s="124"/>
      <c r="V866" s="124"/>
      <c r="W866" s="124"/>
    </row>
    <row r="867" spans="1:23" s="161" customFormat="1" ht="30" customHeight="1">
      <c r="A867" s="110">
        <v>7</v>
      </c>
      <c r="B867" s="109" t="s">
        <v>2104</v>
      </c>
      <c r="C867" s="107"/>
      <c r="D867" s="107" t="s">
        <v>2092</v>
      </c>
      <c r="E867" s="108">
        <v>2028</v>
      </c>
      <c r="F867" s="108">
        <v>2030</v>
      </c>
      <c r="G867" s="109" t="s">
        <v>2101</v>
      </c>
      <c r="H867" s="108"/>
      <c r="I867" s="184">
        <v>12000</v>
      </c>
      <c r="J867" s="184">
        <v>12000</v>
      </c>
      <c r="K867" s="184"/>
      <c r="L867" s="184"/>
      <c r="M867" s="184">
        <v>12000</v>
      </c>
      <c r="N867" s="184"/>
      <c r="O867" s="184"/>
      <c r="P867" s="108"/>
      <c r="Q867" s="123"/>
      <c r="R867" s="124"/>
      <c r="S867" s="124"/>
      <c r="T867" s="124"/>
      <c r="U867" s="124"/>
      <c r="V867" s="124"/>
      <c r="W867" s="124"/>
    </row>
    <row r="868" spans="1:23" s="148" customFormat="1" ht="35.1" customHeight="1">
      <c r="A868" s="142" t="s">
        <v>96</v>
      </c>
      <c r="B868" s="131" t="s">
        <v>113</v>
      </c>
      <c r="C868" s="143"/>
      <c r="D868" s="144"/>
      <c r="E868" s="144"/>
      <c r="F868" s="144"/>
      <c r="G868" s="144"/>
      <c r="H868" s="144"/>
      <c r="I868" s="188">
        <f>+I869</f>
        <v>85600</v>
      </c>
      <c r="J868" s="188">
        <f t="shared" ref="J868:M868" si="215">+J869</f>
        <v>85600</v>
      </c>
      <c r="K868" s="188">
        <f t="shared" si="215"/>
        <v>0</v>
      </c>
      <c r="L868" s="188">
        <f t="shared" si="215"/>
        <v>0</v>
      </c>
      <c r="M868" s="188">
        <f t="shared" si="215"/>
        <v>85600</v>
      </c>
      <c r="N868" s="188"/>
      <c r="O868" s="188"/>
      <c r="P868" s="189"/>
      <c r="Q868" s="147" t="e">
        <f>+M868/#REF!</f>
        <v>#REF!</v>
      </c>
    </row>
    <row r="869" spans="1:23" s="161" customFormat="1" ht="30" customHeight="1">
      <c r="A869" s="110"/>
      <c r="B869" s="104" t="s">
        <v>78</v>
      </c>
      <c r="C869" s="107"/>
      <c r="D869" s="108"/>
      <c r="E869" s="108"/>
      <c r="F869" s="108"/>
      <c r="G869" s="109"/>
      <c r="H869" s="108"/>
      <c r="I869" s="266">
        <f>I870</f>
        <v>85600</v>
      </c>
      <c r="J869" s="266">
        <f>J870</f>
        <v>85600</v>
      </c>
      <c r="K869" s="266"/>
      <c r="L869" s="266"/>
      <c r="M869" s="266">
        <f>M870</f>
        <v>85600</v>
      </c>
      <c r="N869" s="184"/>
      <c r="O869" s="184"/>
      <c r="P869" s="108"/>
      <c r="Q869" s="123"/>
      <c r="R869" s="124"/>
      <c r="S869" s="124"/>
      <c r="T869" s="124"/>
      <c r="U869" s="124"/>
      <c r="V869" s="124"/>
      <c r="W869" s="124"/>
    </row>
    <row r="870" spans="1:23" s="161" customFormat="1" ht="30" customHeight="1">
      <c r="A870" s="110" t="s">
        <v>60</v>
      </c>
      <c r="B870" s="104" t="s">
        <v>79</v>
      </c>
      <c r="C870" s="107"/>
      <c r="D870" s="108"/>
      <c r="E870" s="108"/>
      <c r="F870" s="108"/>
      <c r="G870" s="109"/>
      <c r="H870" s="108"/>
      <c r="I870" s="266">
        <f>SUM(I872:I879)</f>
        <v>85600</v>
      </c>
      <c r="J870" s="266">
        <f>SUM(J872:J879)</f>
        <v>85600</v>
      </c>
      <c r="K870" s="266"/>
      <c r="L870" s="266"/>
      <c r="M870" s="266">
        <f>SUM(M872:M879)</f>
        <v>85600</v>
      </c>
      <c r="N870" s="184"/>
      <c r="O870" s="184"/>
      <c r="P870" s="108"/>
      <c r="Q870" s="123"/>
      <c r="R870" s="124"/>
      <c r="S870" s="124"/>
      <c r="T870" s="124"/>
      <c r="U870" s="124"/>
      <c r="V870" s="124"/>
      <c r="W870" s="124"/>
    </row>
    <row r="871" spans="1:23" s="161" customFormat="1" ht="30" customHeight="1">
      <c r="A871" s="110" t="s">
        <v>240</v>
      </c>
      <c r="B871" s="104" t="s">
        <v>2105</v>
      </c>
      <c r="C871" s="107"/>
      <c r="D871" s="108"/>
      <c r="E871" s="108"/>
      <c r="F871" s="108"/>
      <c r="G871" s="109"/>
      <c r="H871" s="108"/>
      <c r="I871" s="266"/>
      <c r="J871" s="266"/>
      <c r="K871" s="266"/>
      <c r="L871" s="266"/>
      <c r="M871" s="266"/>
      <c r="N871" s="184"/>
      <c r="O871" s="184"/>
      <c r="P871" s="108"/>
      <c r="Q871" s="123"/>
      <c r="R871" s="124"/>
      <c r="S871" s="124"/>
      <c r="T871" s="124"/>
      <c r="U871" s="124"/>
      <c r="V871" s="124"/>
      <c r="W871" s="124"/>
    </row>
    <row r="872" spans="1:23" s="161" customFormat="1" ht="30" customHeight="1">
      <c r="A872" s="110">
        <v>1</v>
      </c>
      <c r="B872" s="109" t="s">
        <v>2106</v>
      </c>
      <c r="C872" s="107" t="s">
        <v>1077</v>
      </c>
      <c r="D872" s="107" t="s">
        <v>2107</v>
      </c>
      <c r="E872" s="108">
        <v>2026</v>
      </c>
      <c r="F872" s="108">
        <v>2028</v>
      </c>
      <c r="G872" s="109" t="s">
        <v>2108</v>
      </c>
      <c r="H872" s="108"/>
      <c r="I872" s="173">
        <v>6800</v>
      </c>
      <c r="J872" s="173">
        <v>6800</v>
      </c>
      <c r="K872" s="184"/>
      <c r="L872" s="184"/>
      <c r="M872" s="173">
        <v>6800</v>
      </c>
      <c r="N872" s="184"/>
      <c r="O872" s="184"/>
      <c r="P872" s="108"/>
      <c r="Q872" s="123"/>
      <c r="R872" s="124"/>
      <c r="S872" s="124"/>
      <c r="T872" s="124"/>
      <c r="U872" s="124"/>
      <c r="V872" s="124"/>
      <c r="W872" s="124"/>
    </row>
    <row r="873" spans="1:23" s="161" customFormat="1" ht="30" customHeight="1">
      <c r="A873" s="110">
        <v>2</v>
      </c>
      <c r="B873" s="109" t="s">
        <v>2109</v>
      </c>
      <c r="C873" s="107" t="s">
        <v>1077</v>
      </c>
      <c r="D873" s="107" t="s">
        <v>2110</v>
      </c>
      <c r="E873" s="108">
        <v>2026</v>
      </c>
      <c r="F873" s="108">
        <v>2028</v>
      </c>
      <c r="G873" s="109" t="s">
        <v>2111</v>
      </c>
      <c r="H873" s="108"/>
      <c r="I873" s="173">
        <v>10200</v>
      </c>
      <c r="J873" s="173">
        <v>10200</v>
      </c>
      <c r="K873" s="184"/>
      <c r="L873" s="184"/>
      <c r="M873" s="173">
        <v>10200</v>
      </c>
      <c r="N873" s="184"/>
      <c r="O873" s="184"/>
      <c r="P873" s="108"/>
      <c r="Q873" s="123"/>
      <c r="R873" s="124"/>
      <c r="S873" s="124"/>
      <c r="T873" s="124"/>
      <c r="U873" s="124"/>
      <c r="V873" s="124"/>
      <c r="W873" s="124"/>
    </row>
    <row r="874" spans="1:23" s="161" customFormat="1" ht="157.5">
      <c r="A874" s="110">
        <v>3</v>
      </c>
      <c r="B874" s="109" t="s">
        <v>2112</v>
      </c>
      <c r="C874" s="107" t="s">
        <v>1077</v>
      </c>
      <c r="D874" s="107" t="s">
        <v>2113</v>
      </c>
      <c r="E874" s="108">
        <v>2026</v>
      </c>
      <c r="F874" s="108">
        <v>2028</v>
      </c>
      <c r="G874" s="288" t="s">
        <v>2114</v>
      </c>
      <c r="H874" s="108"/>
      <c r="I874" s="173">
        <v>10000</v>
      </c>
      <c r="J874" s="173">
        <v>10000</v>
      </c>
      <c r="K874" s="184"/>
      <c r="L874" s="184"/>
      <c r="M874" s="173">
        <v>10000</v>
      </c>
      <c r="N874" s="184"/>
      <c r="O874" s="184"/>
      <c r="P874" s="108"/>
      <c r="Q874" s="123"/>
      <c r="R874" s="124"/>
      <c r="S874" s="124"/>
      <c r="T874" s="124"/>
      <c r="U874" s="124"/>
      <c r="V874" s="124"/>
      <c r="W874" s="124"/>
    </row>
    <row r="875" spans="1:23" s="161" customFormat="1" ht="30" customHeight="1">
      <c r="A875" s="110">
        <v>4</v>
      </c>
      <c r="B875" s="109" t="s">
        <v>2115</v>
      </c>
      <c r="C875" s="107" t="s">
        <v>1077</v>
      </c>
      <c r="D875" s="107" t="s">
        <v>2116</v>
      </c>
      <c r="E875" s="108">
        <v>2026</v>
      </c>
      <c r="F875" s="108">
        <v>2028</v>
      </c>
      <c r="G875" s="109" t="s">
        <v>2117</v>
      </c>
      <c r="H875" s="108"/>
      <c r="I875" s="173">
        <v>14900</v>
      </c>
      <c r="J875" s="173">
        <v>14900</v>
      </c>
      <c r="K875" s="184"/>
      <c r="L875" s="184"/>
      <c r="M875" s="173">
        <v>14900</v>
      </c>
      <c r="N875" s="184"/>
      <c r="O875" s="184"/>
      <c r="P875" s="108"/>
      <c r="Q875" s="123"/>
      <c r="R875" s="124"/>
      <c r="S875" s="124"/>
      <c r="T875" s="124"/>
      <c r="U875" s="124"/>
      <c r="V875" s="124"/>
      <c r="W875" s="124"/>
    </row>
    <row r="876" spans="1:23" s="161" customFormat="1" ht="30" customHeight="1">
      <c r="A876" s="110">
        <v>5</v>
      </c>
      <c r="B876" s="109" t="s">
        <v>2118</v>
      </c>
      <c r="C876" s="107" t="s">
        <v>1077</v>
      </c>
      <c r="D876" s="107" t="s">
        <v>1744</v>
      </c>
      <c r="E876" s="108">
        <v>2026</v>
      </c>
      <c r="F876" s="108">
        <v>2028</v>
      </c>
      <c r="G876" s="109" t="s">
        <v>2119</v>
      </c>
      <c r="H876" s="108"/>
      <c r="I876" s="173">
        <v>11900</v>
      </c>
      <c r="J876" s="173">
        <v>11900</v>
      </c>
      <c r="K876" s="184"/>
      <c r="L876" s="184"/>
      <c r="M876" s="173">
        <v>11900</v>
      </c>
      <c r="N876" s="184"/>
      <c r="O876" s="184"/>
      <c r="P876" s="108"/>
      <c r="Q876" s="123"/>
      <c r="R876" s="124"/>
      <c r="S876" s="124"/>
      <c r="T876" s="124"/>
      <c r="U876" s="124"/>
      <c r="V876" s="124"/>
      <c r="W876" s="124"/>
    </row>
    <row r="877" spans="1:23" s="161" customFormat="1" ht="141.75">
      <c r="A877" s="110">
        <v>6</v>
      </c>
      <c r="B877" s="109" t="s">
        <v>2120</v>
      </c>
      <c r="C877" s="107" t="s">
        <v>1077</v>
      </c>
      <c r="D877" s="107" t="s">
        <v>1720</v>
      </c>
      <c r="E877" s="108">
        <v>2026</v>
      </c>
      <c r="F877" s="108">
        <v>2028</v>
      </c>
      <c r="G877" s="297" t="s">
        <v>2121</v>
      </c>
      <c r="H877" s="108"/>
      <c r="I877" s="173">
        <v>9800</v>
      </c>
      <c r="J877" s="173">
        <v>9800</v>
      </c>
      <c r="K877" s="184"/>
      <c r="L877" s="184"/>
      <c r="M877" s="173">
        <v>9800</v>
      </c>
      <c r="N877" s="184"/>
      <c r="O877" s="184"/>
      <c r="P877" s="108"/>
      <c r="Q877" s="123"/>
      <c r="R877" s="124"/>
      <c r="S877" s="124"/>
      <c r="T877" s="124"/>
      <c r="U877" s="124"/>
      <c r="V877" s="124"/>
      <c r="W877" s="124"/>
    </row>
    <row r="878" spans="1:23" s="161" customFormat="1" ht="141.75">
      <c r="A878" s="110">
        <v>7</v>
      </c>
      <c r="B878" s="109" t="s">
        <v>2122</v>
      </c>
      <c r="C878" s="107" t="s">
        <v>1077</v>
      </c>
      <c r="D878" s="107" t="s">
        <v>2123</v>
      </c>
      <c r="E878" s="108">
        <v>2026</v>
      </c>
      <c r="F878" s="108">
        <v>2028</v>
      </c>
      <c r="G878" s="297" t="s">
        <v>2124</v>
      </c>
      <c r="H878" s="108"/>
      <c r="I878" s="173">
        <v>13500</v>
      </c>
      <c r="J878" s="173">
        <v>13500</v>
      </c>
      <c r="K878" s="184"/>
      <c r="L878" s="184"/>
      <c r="M878" s="173">
        <v>13500</v>
      </c>
      <c r="N878" s="184"/>
      <c r="O878" s="184"/>
      <c r="P878" s="108"/>
      <c r="Q878" s="123"/>
      <c r="R878" s="124"/>
      <c r="S878" s="124"/>
      <c r="T878" s="124"/>
      <c r="U878" s="124"/>
      <c r="V878" s="124"/>
      <c r="W878" s="124"/>
    </row>
    <row r="879" spans="1:23" s="161" customFormat="1" ht="30" customHeight="1">
      <c r="A879" s="110">
        <v>8</v>
      </c>
      <c r="B879" s="109" t="s">
        <v>2125</v>
      </c>
      <c r="C879" s="107" t="s">
        <v>1077</v>
      </c>
      <c r="D879" s="107" t="s">
        <v>2126</v>
      </c>
      <c r="E879" s="108">
        <v>2026</v>
      </c>
      <c r="F879" s="108">
        <v>2028</v>
      </c>
      <c r="G879" s="109" t="s">
        <v>2127</v>
      </c>
      <c r="H879" s="108"/>
      <c r="I879" s="173">
        <v>8500</v>
      </c>
      <c r="J879" s="173">
        <v>8500</v>
      </c>
      <c r="K879" s="184"/>
      <c r="L879" s="184"/>
      <c r="M879" s="173">
        <v>8500</v>
      </c>
      <c r="N879" s="184"/>
      <c r="O879" s="184"/>
      <c r="P879" s="108"/>
      <c r="Q879" s="123"/>
      <c r="R879" s="124"/>
      <c r="S879" s="124"/>
      <c r="T879" s="124"/>
      <c r="U879" s="124"/>
      <c r="V879" s="124"/>
      <c r="W879" s="124"/>
    </row>
    <row r="880" spans="1:23" s="148" customFormat="1" ht="35.1" customHeight="1">
      <c r="A880" s="142" t="s">
        <v>108</v>
      </c>
      <c r="B880" s="131" t="s">
        <v>185</v>
      </c>
      <c r="C880" s="143"/>
      <c r="D880" s="144"/>
      <c r="E880" s="144"/>
      <c r="F880" s="144"/>
      <c r="G880" s="144"/>
      <c r="H880" s="144"/>
      <c r="I880" s="188">
        <f>+I882</f>
        <v>27900</v>
      </c>
      <c r="J880" s="188">
        <f t="shared" ref="J880:O880" si="216">+J882</f>
        <v>27900</v>
      </c>
      <c r="K880" s="188">
        <f t="shared" si="216"/>
        <v>0</v>
      </c>
      <c r="L880" s="188">
        <f t="shared" si="216"/>
        <v>0</v>
      </c>
      <c r="M880" s="188">
        <f t="shared" si="216"/>
        <v>27900</v>
      </c>
      <c r="N880" s="188">
        <f t="shared" si="216"/>
        <v>0</v>
      </c>
      <c r="O880" s="188">
        <f t="shared" si="216"/>
        <v>0</v>
      </c>
      <c r="P880" s="162">
        <f>+Q880*1.5</f>
        <v>13737</v>
      </c>
      <c r="Q880" s="147">
        <v>9158</v>
      </c>
      <c r="R880" s="148">
        <f>+J880/Q880</f>
        <v>3.0465167067045207</v>
      </c>
    </row>
    <row r="881" spans="1:18" s="199" customFormat="1" ht="34.5" customHeight="1">
      <c r="A881" s="150">
        <v>1</v>
      </c>
      <c r="B881" s="131" t="s">
        <v>78</v>
      </c>
      <c r="C881" s="212"/>
      <c r="D881" s="212"/>
      <c r="E881" s="213"/>
      <c r="F881" s="212"/>
      <c r="G881" s="213"/>
      <c r="H881" s="213"/>
      <c r="I881" s="274"/>
      <c r="J881" s="274"/>
      <c r="K881" s="274"/>
      <c r="L881" s="274"/>
      <c r="M881" s="274"/>
      <c r="N881" s="274"/>
      <c r="O881" s="274"/>
      <c r="P881" s="212"/>
      <c r="Q881" s="198"/>
    </row>
    <row r="882" spans="1:18" s="199" customFormat="1" ht="40.15" customHeight="1">
      <c r="A882" s="150" t="s">
        <v>60</v>
      </c>
      <c r="B882" s="131" t="s">
        <v>79</v>
      </c>
      <c r="C882" s="212"/>
      <c r="D882" s="212"/>
      <c r="E882" s="213"/>
      <c r="F882" s="212"/>
      <c r="G882" s="213"/>
      <c r="H882" s="213"/>
      <c r="I882" s="274">
        <f>SUM(I884:I890)</f>
        <v>27900</v>
      </c>
      <c r="J882" s="274">
        <f>SUM(J884:J890)</f>
        <v>27900</v>
      </c>
      <c r="K882" s="274"/>
      <c r="L882" s="274"/>
      <c r="M882" s="274">
        <f>SUM(M884:M890)</f>
        <v>27900</v>
      </c>
      <c r="N882" s="274"/>
      <c r="O882" s="274"/>
      <c r="P882" s="212"/>
      <c r="Q882" s="198"/>
    </row>
    <row r="883" spans="1:18" s="199" customFormat="1" ht="27" customHeight="1">
      <c r="A883" s="150" t="s">
        <v>240</v>
      </c>
      <c r="B883" s="131" t="s">
        <v>1043</v>
      </c>
      <c r="C883" s="212"/>
      <c r="D883" s="212"/>
      <c r="E883" s="213"/>
      <c r="F883" s="212"/>
      <c r="G883" s="213"/>
      <c r="H883" s="213"/>
      <c r="I883" s="274"/>
      <c r="J883" s="274"/>
      <c r="K883" s="274"/>
      <c r="L883" s="274"/>
      <c r="M883" s="274"/>
      <c r="N883" s="274"/>
      <c r="O883" s="274"/>
      <c r="P883" s="212"/>
      <c r="Q883" s="198"/>
    </row>
    <row r="884" spans="1:18" s="199" customFormat="1" ht="35.85" customHeight="1">
      <c r="A884" s="152">
        <v>1</v>
      </c>
      <c r="B884" s="137" t="s">
        <v>2128</v>
      </c>
      <c r="C884" s="216" t="s">
        <v>25</v>
      </c>
      <c r="D884" s="216" t="s">
        <v>459</v>
      </c>
      <c r="E884" s="217"/>
      <c r="F884" s="216"/>
      <c r="G884" s="217"/>
      <c r="H884" s="217"/>
      <c r="I884" s="172">
        <f>J884</f>
        <v>10000</v>
      </c>
      <c r="J884" s="172">
        <v>10000</v>
      </c>
      <c r="K884" s="172"/>
      <c r="L884" s="172"/>
      <c r="M884" s="172">
        <f>J884</f>
        <v>10000</v>
      </c>
      <c r="N884" s="172"/>
      <c r="O884" s="172"/>
      <c r="P884" s="216" t="s">
        <v>2129</v>
      </c>
      <c r="Q884" s="198"/>
    </row>
    <row r="885" spans="1:18" s="199" customFormat="1" ht="29.85" customHeight="1">
      <c r="A885" s="150" t="s">
        <v>240</v>
      </c>
      <c r="B885" s="131" t="s">
        <v>2130</v>
      </c>
      <c r="C885" s="212"/>
      <c r="D885" s="212"/>
      <c r="E885" s="213"/>
      <c r="F885" s="212"/>
      <c r="G885" s="213"/>
      <c r="H885" s="213"/>
      <c r="I885" s="274"/>
      <c r="J885" s="274"/>
      <c r="K885" s="274"/>
      <c r="L885" s="274"/>
      <c r="M885" s="274"/>
      <c r="N885" s="274"/>
      <c r="O885" s="274"/>
      <c r="P885" s="212"/>
      <c r="Q885" s="198"/>
    </row>
    <row r="886" spans="1:18" s="199" customFormat="1" ht="33.75" customHeight="1">
      <c r="A886" s="152">
        <v>3</v>
      </c>
      <c r="B886" s="137" t="s">
        <v>2131</v>
      </c>
      <c r="C886" s="216" t="s">
        <v>25</v>
      </c>
      <c r="D886" s="216" t="s">
        <v>459</v>
      </c>
      <c r="E886" s="217"/>
      <c r="F886" s="216"/>
      <c r="G886" s="217"/>
      <c r="H886" s="217"/>
      <c r="I886" s="172">
        <v>12000</v>
      </c>
      <c r="J886" s="172">
        <v>12000</v>
      </c>
      <c r="K886" s="172"/>
      <c r="L886" s="172"/>
      <c r="M886" s="172">
        <f>J886</f>
        <v>12000</v>
      </c>
      <c r="N886" s="172"/>
      <c r="O886" s="172"/>
      <c r="P886" s="216" t="s">
        <v>1816</v>
      </c>
      <c r="Q886" s="198"/>
    </row>
    <row r="887" spans="1:18" s="199" customFormat="1" ht="33.75" customHeight="1">
      <c r="A887" s="150" t="s">
        <v>240</v>
      </c>
      <c r="B887" s="131" t="s">
        <v>985</v>
      </c>
      <c r="C887" s="212"/>
      <c r="D887" s="212"/>
      <c r="E887" s="213"/>
      <c r="F887" s="212"/>
      <c r="G887" s="213"/>
      <c r="H887" s="213"/>
      <c r="I887" s="274"/>
      <c r="J887" s="274"/>
      <c r="K887" s="274"/>
      <c r="L887" s="274"/>
      <c r="M887" s="274"/>
      <c r="N887" s="274"/>
      <c r="O887" s="274"/>
      <c r="P887" s="473" t="s">
        <v>2129</v>
      </c>
      <c r="Q887" s="198"/>
    </row>
    <row r="888" spans="1:18" s="199" customFormat="1" ht="40.5" customHeight="1">
      <c r="A888" s="152">
        <v>5</v>
      </c>
      <c r="B888" s="137" t="s">
        <v>2132</v>
      </c>
      <c r="C888" s="216" t="s">
        <v>25</v>
      </c>
      <c r="D888" s="216" t="s">
        <v>459</v>
      </c>
      <c r="E888" s="217"/>
      <c r="F888" s="216"/>
      <c r="G888" s="217"/>
      <c r="H888" s="217"/>
      <c r="I888" s="172">
        <f t="shared" ref="I888:I890" si="217">J888</f>
        <v>4200</v>
      </c>
      <c r="J888" s="172">
        <v>4200</v>
      </c>
      <c r="K888" s="172"/>
      <c r="L888" s="172"/>
      <c r="M888" s="172">
        <f t="shared" ref="M888:M890" si="218">J888</f>
        <v>4200</v>
      </c>
      <c r="N888" s="172"/>
      <c r="O888" s="172"/>
      <c r="P888" s="473"/>
      <c r="Q888" s="198"/>
    </row>
    <row r="889" spans="1:18" s="199" customFormat="1" ht="29.65" customHeight="1">
      <c r="A889" s="150" t="s">
        <v>240</v>
      </c>
      <c r="B889" s="131" t="s">
        <v>1817</v>
      </c>
      <c r="C889" s="212"/>
      <c r="D889" s="212"/>
      <c r="E889" s="143"/>
      <c r="F889" s="150"/>
      <c r="G889" s="143"/>
      <c r="H889" s="143"/>
      <c r="I889" s="274"/>
      <c r="J889" s="274"/>
      <c r="K889" s="274"/>
      <c r="L889" s="274"/>
      <c r="M889" s="274"/>
      <c r="N889" s="274"/>
      <c r="O889" s="274"/>
      <c r="P889" s="473"/>
      <c r="Q889" s="198"/>
    </row>
    <row r="890" spans="1:18" s="199" customFormat="1" ht="41.85" customHeight="1">
      <c r="A890" s="152">
        <v>8</v>
      </c>
      <c r="B890" s="137" t="s">
        <v>2133</v>
      </c>
      <c r="C890" s="216" t="s">
        <v>25</v>
      </c>
      <c r="D890" s="216" t="s">
        <v>459</v>
      </c>
      <c r="E890" s="217"/>
      <c r="F890" s="216"/>
      <c r="G890" s="217"/>
      <c r="H890" s="217"/>
      <c r="I890" s="172">
        <f t="shared" si="217"/>
        <v>1700</v>
      </c>
      <c r="J890" s="172">
        <v>1700</v>
      </c>
      <c r="K890" s="172"/>
      <c r="L890" s="172"/>
      <c r="M890" s="172">
        <f t="shared" si="218"/>
        <v>1700</v>
      </c>
      <c r="N890" s="172"/>
      <c r="O890" s="172"/>
      <c r="P890" s="473"/>
      <c r="Q890" s="198"/>
    </row>
    <row r="891" spans="1:18" s="117" customFormat="1" ht="46.5" customHeight="1">
      <c r="A891" s="128" t="s">
        <v>25</v>
      </c>
      <c r="B891" s="130" t="s">
        <v>886</v>
      </c>
      <c r="C891" s="125"/>
      <c r="D891" s="125"/>
      <c r="E891" s="125"/>
      <c r="F891" s="125"/>
      <c r="G891" s="125"/>
      <c r="H891" s="125"/>
      <c r="I891" s="129">
        <f>I892+I898</f>
        <v>2376900.6</v>
      </c>
      <c r="J891" s="129">
        <f>J892+J898</f>
        <v>2376901</v>
      </c>
      <c r="K891" s="129">
        <f>K892+K898</f>
        <v>0</v>
      </c>
      <c r="L891" s="129">
        <f>L892+L898</f>
        <v>0</v>
      </c>
      <c r="M891" s="129">
        <f>M892+M898</f>
        <v>2376901</v>
      </c>
      <c r="N891" s="133"/>
      <c r="O891" s="133"/>
      <c r="P891" s="251"/>
      <c r="Q891" s="116"/>
    </row>
    <row r="892" spans="1:18" s="117" customFormat="1" ht="46.5" customHeight="1">
      <c r="A892" s="128" t="s">
        <v>887</v>
      </c>
      <c r="B892" s="130" t="s">
        <v>876</v>
      </c>
      <c r="C892" s="125"/>
      <c r="D892" s="125"/>
      <c r="E892" s="125"/>
      <c r="F892" s="125"/>
      <c r="G892" s="125"/>
      <c r="H892" s="125"/>
      <c r="I892" s="129">
        <f>I893</f>
        <v>63300</v>
      </c>
      <c r="J892" s="129">
        <f>J893</f>
        <v>63300</v>
      </c>
      <c r="K892" s="129">
        <f>K893</f>
        <v>0</v>
      </c>
      <c r="L892" s="129">
        <f>L893</f>
        <v>0</v>
      </c>
      <c r="M892" s="129">
        <f>M893</f>
        <v>63300</v>
      </c>
      <c r="N892" s="133"/>
      <c r="O892" s="133"/>
      <c r="P892" s="125"/>
      <c r="Q892" s="252"/>
      <c r="R892" s="116"/>
    </row>
    <row r="893" spans="1:18" s="117" customFormat="1" ht="46.5" customHeight="1">
      <c r="A893" s="128" t="s">
        <v>2134</v>
      </c>
      <c r="B893" s="130" t="s">
        <v>2135</v>
      </c>
      <c r="C893" s="125"/>
      <c r="D893" s="125"/>
      <c r="E893" s="125"/>
      <c r="F893" s="125"/>
      <c r="G893" s="125"/>
      <c r="H893" s="125"/>
      <c r="I893" s="129">
        <f>SUM(I894:I897)</f>
        <v>63300</v>
      </c>
      <c r="J893" s="129">
        <f>SUM(J894:J897)</f>
        <v>63300</v>
      </c>
      <c r="K893" s="129">
        <f>SUM(K894:K897)</f>
        <v>0</v>
      </c>
      <c r="L893" s="129">
        <f>SUM(L894:L897)</f>
        <v>0</v>
      </c>
      <c r="M893" s="129">
        <f>SUM(M894:M897)</f>
        <v>63300</v>
      </c>
      <c r="N893" s="133"/>
      <c r="O893" s="133"/>
      <c r="P893" s="125"/>
      <c r="Q893" s="252"/>
      <c r="R893" s="116"/>
    </row>
    <row r="894" spans="1:18" s="117" customFormat="1" ht="46.5" customHeight="1">
      <c r="A894" s="125">
        <v>1</v>
      </c>
      <c r="B894" s="242" t="s">
        <v>2136</v>
      </c>
      <c r="C894" s="125"/>
      <c r="D894" s="125"/>
      <c r="E894" s="125"/>
      <c r="F894" s="125"/>
      <c r="G894" s="125"/>
      <c r="H894" s="125"/>
      <c r="I894" s="243">
        <v>12500</v>
      </c>
      <c r="J894" s="243">
        <v>12500</v>
      </c>
      <c r="K894" s="129"/>
      <c r="L894" s="129"/>
      <c r="M894" s="243">
        <v>12500</v>
      </c>
      <c r="N894" s="133"/>
      <c r="O894" s="133"/>
      <c r="P894" s="125"/>
      <c r="Q894" s="252"/>
      <c r="R894" s="116"/>
    </row>
    <row r="895" spans="1:18" s="117" customFormat="1" ht="46.5" customHeight="1">
      <c r="A895" s="125">
        <v>2</v>
      </c>
      <c r="B895" s="242" t="s">
        <v>2137</v>
      </c>
      <c r="C895" s="125"/>
      <c r="D895" s="125"/>
      <c r="E895" s="125"/>
      <c r="F895" s="125"/>
      <c r="G895" s="125"/>
      <c r="H895" s="125"/>
      <c r="I895" s="243">
        <v>14800</v>
      </c>
      <c r="J895" s="243">
        <v>14800</v>
      </c>
      <c r="K895" s="129"/>
      <c r="L895" s="129"/>
      <c r="M895" s="243">
        <v>14800</v>
      </c>
      <c r="N895" s="133"/>
      <c r="O895" s="133"/>
      <c r="P895" s="125"/>
      <c r="Q895" s="252"/>
      <c r="R895" s="116"/>
    </row>
    <row r="896" spans="1:18" s="117" customFormat="1" ht="46.5" customHeight="1">
      <c r="A896" s="125">
        <v>3</v>
      </c>
      <c r="B896" s="242" t="s">
        <v>2138</v>
      </c>
      <c r="C896" s="125"/>
      <c r="D896" s="125"/>
      <c r="E896" s="125"/>
      <c r="F896" s="125"/>
      <c r="G896" s="125"/>
      <c r="H896" s="125"/>
      <c r="I896" s="243">
        <v>18000</v>
      </c>
      <c r="J896" s="243">
        <v>18000</v>
      </c>
      <c r="K896" s="129"/>
      <c r="L896" s="129"/>
      <c r="M896" s="243">
        <v>18000</v>
      </c>
      <c r="N896" s="133"/>
      <c r="O896" s="133"/>
      <c r="P896" s="125"/>
      <c r="Q896" s="252"/>
      <c r="R896" s="116"/>
    </row>
    <row r="897" spans="1:18" s="117" customFormat="1" ht="46.5" customHeight="1">
      <c r="A897" s="125">
        <v>4</v>
      </c>
      <c r="B897" s="242" t="s">
        <v>2139</v>
      </c>
      <c r="C897" s="125"/>
      <c r="D897" s="125"/>
      <c r="E897" s="125"/>
      <c r="F897" s="125"/>
      <c r="G897" s="125"/>
      <c r="H897" s="125"/>
      <c r="I897" s="243">
        <v>18000</v>
      </c>
      <c r="J897" s="243">
        <v>18000</v>
      </c>
      <c r="K897" s="129"/>
      <c r="L897" s="129"/>
      <c r="M897" s="243">
        <v>18000</v>
      </c>
      <c r="N897" s="133"/>
      <c r="O897" s="133"/>
      <c r="P897" s="125"/>
      <c r="Q897" s="252"/>
      <c r="R897" s="116"/>
    </row>
    <row r="898" spans="1:18" s="117" customFormat="1" ht="46.5" customHeight="1">
      <c r="A898" s="150" t="s">
        <v>888</v>
      </c>
      <c r="B898" s="131" t="s">
        <v>2140</v>
      </c>
      <c r="C898" s="152"/>
      <c r="D898" s="152"/>
      <c r="E898" s="152"/>
      <c r="F898" s="152"/>
      <c r="G898" s="152"/>
      <c r="H898" s="152"/>
      <c r="I898" s="274">
        <f>I899+I910+I934+I960+I1004+I1035+I1061</f>
        <v>2313600.6</v>
      </c>
      <c r="J898" s="274">
        <f>J899+J910+J934+J960+J1004+J1035+J1061</f>
        <v>2313601</v>
      </c>
      <c r="K898" s="274">
        <f>K899+K910+K934+K960+K1004+K1035+K1061</f>
        <v>0</v>
      </c>
      <c r="L898" s="274">
        <f>L899+L910+L934+L960+L1004+L1035+L1061</f>
        <v>0</v>
      </c>
      <c r="M898" s="274">
        <f>M899+M910+M934+M960+M1004+M1035+M1061</f>
        <v>2313601</v>
      </c>
      <c r="N898" s="172"/>
      <c r="O898" s="172"/>
      <c r="P898" s="152"/>
      <c r="Q898" s="252"/>
      <c r="R898" s="116"/>
    </row>
    <row r="899" spans="1:18" s="117" customFormat="1" ht="46.5" customHeight="1">
      <c r="A899" s="150" t="s">
        <v>19</v>
      </c>
      <c r="B899" s="131" t="s">
        <v>112</v>
      </c>
      <c r="C899" s="152"/>
      <c r="D899" s="152"/>
      <c r="E899" s="152"/>
      <c r="F899" s="152"/>
      <c r="G899" s="152"/>
      <c r="H899" s="152"/>
      <c r="I899" s="274">
        <f>I900</f>
        <v>318900</v>
      </c>
      <c r="J899" s="274">
        <f>J900</f>
        <v>318900</v>
      </c>
      <c r="K899" s="274">
        <f>K900</f>
        <v>0</v>
      </c>
      <c r="L899" s="274">
        <f>L900</f>
        <v>0</v>
      </c>
      <c r="M899" s="274">
        <f>M900</f>
        <v>318900</v>
      </c>
      <c r="N899" s="172"/>
      <c r="O899" s="172"/>
      <c r="P899" s="152"/>
      <c r="Q899" s="252"/>
      <c r="R899" s="116"/>
    </row>
    <row r="900" spans="1:18" s="117" customFormat="1" ht="46.5" customHeight="1">
      <c r="A900" s="244"/>
      <c r="B900" s="131" t="s">
        <v>2141</v>
      </c>
      <c r="C900" s="152"/>
      <c r="D900" s="152"/>
      <c r="E900" s="152"/>
      <c r="F900" s="152"/>
      <c r="G900" s="152"/>
      <c r="H900" s="152"/>
      <c r="I900" s="274">
        <f>SUM(I901:I909)</f>
        <v>318900</v>
      </c>
      <c r="J900" s="274">
        <f>SUM(J901:J909)</f>
        <v>318900</v>
      </c>
      <c r="K900" s="274">
        <f>SUM(K901:K909)</f>
        <v>0</v>
      </c>
      <c r="L900" s="274">
        <f>SUM(L901:L909)</f>
        <v>0</v>
      </c>
      <c r="M900" s="274">
        <f>SUM(M901:M909)</f>
        <v>318900</v>
      </c>
      <c r="N900" s="172"/>
      <c r="O900" s="172"/>
      <c r="P900" s="152"/>
      <c r="Q900" s="252"/>
      <c r="R900" s="116"/>
    </row>
    <row r="901" spans="1:18" s="117" customFormat="1" ht="46.5" customHeight="1">
      <c r="A901" s="157">
        <v>1</v>
      </c>
      <c r="B901" s="154" t="s">
        <v>2142</v>
      </c>
      <c r="C901" s="152" t="s">
        <v>25</v>
      </c>
      <c r="D901" s="152" t="s">
        <v>2143</v>
      </c>
      <c r="E901" s="152">
        <v>2026</v>
      </c>
      <c r="F901" s="152">
        <v>2028</v>
      </c>
      <c r="G901" s="153" t="s">
        <v>2144</v>
      </c>
      <c r="H901" s="152"/>
      <c r="I901" s="265">
        <v>14900</v>
      </c>
      <c r="J901" s="265">
        <v>14900</v>
      </c>
      <c r="K901" s="265"/>
      <c r="L901" s="265"/>
      <c r="M901" s="265">
        <v>14900</v>
      </c>
      <c r="N901" s="172"/>
      <c r="O901" s="172"/>
      <c r="P901" s="152" t="s">
        <v>2145</v>
      </c>
      <c r="Q901" s="252"/>
      <c r="R901" s="116"/>
    </row>
    <row r="902" spans="1:18" s="117" customFormat="1" ht="46.5" customHeight="1">
      <c r="A902" s="157">
        <v>2</v>
      </c>
      <c r="B902" s="154" t="s">
        <v>2146</v>
      </c>
      <c r="C902" s="152" t="s">
        <v>25</v>
      </c>
      <c r="D902" s="152" t="s">
        <v>2143</v>
      </c>
      <c r="E902" s="152">
        <v>2028</v>
      </c>
      <c r="F902" s="152">
        <v>2030</v>
      </c>
      <c r="G902" s="155" t="s">
        <v>2147</v>
      </c>
      <c r="H902" s="152"/>
      <c r="I902" s="265">
        <v>25000</v>
      </c>
      <c r="J902" s="265">
        <v>25000</v>
      </c>
      <c r="K902" s="265"/>
      <c r="L902" s="265"/>
      <c r="M902" s="265">
        <f>I902-K902</f>
        <v>25000</v>
      </c>
      <c r="N902" s="172"/>
      <c r="O902" s="172"/>
      <c r="P902" s="152" t="s">
        <v>2145</v>
      </c>
      <c r="Q902" s="252"/>
      <c r="R902" s="116"/>
    </row>
    <row r="903" spans="1:18" s="117" customFormat="1" ht="46.5" customHeight="1">
      <c r="A903" s="157">
        <v>1</v>
      </c>
      <c r="B903" s="241" t="s">
        <v>2148</v>
      </c>
      <c r="C903" s="152"/>
      <c r="D903" s="152" t="s">
        <v>2149</v>
      </c>
      <c r="E903" s="152"/>
      <c r="F903" s="152"/>
      <c r="G903" s="137" t="s">
        <v>1634</v>
      </c>
      <c r="H903" s="152"/>
      <c r="I903" s="172">
        <v>14000</v>
      </c>
      <c r="J903" s="172">
        <v>14000</v>
      </c>
      <c r="K903" s="265"/>
      <c r="L903" s="265"/>
      <c r="M903" s="172">
        <v>14000</v>
      </c>
      <c r="N903" s="172"/>
      <c r="O903" s="172"/>
      <c r="P903" s="152"/>
      <c r="Q903" s="252"/>
      <c r="R903" s="116"/>
    </row>
    <row r="904" spans="1:18" s="117" customFormat="1" ht="46.5" customHeight="1">
      <c r="A904" s="157">
        <v>2</v>
      </c>
      <c r="B904" s="137" t="s">
        <v>2150</v>
      </c>
      <c r="C904" s="152"/>
      <c r="D904" s="152" t="s">
        <v>2151</v>
      </c>
      <c r="E904" s="152"/>
      <c r="F904" s="152"/>
      <c r="G904" s="137" t="s">
        <v>2152</v>
      </c>
      <c r="H904" s="152"/>
      <c r="I904" s="172">
        <v>70000</v>
      </c>
      <c r="J904" s="172">
        <v>70000</v>
      </c>
      <c r="K904" s="265"/>
      <c r="L904" s="265"/>
      <c r="M904" s="172">
        <v>70000</v>
      </c>
      <c r="N904" s="172"/>
      <c r="O904" s="172"/>
      <c r="P904" s="152"/>
      <c r="Q904" s="252"/>
      <c r="R904" s="116"/>
    </row>
    <row r="905" spans="1:18" s="117" customFormat="1" ht="46.5" customHeight="1">
      <c r="A905" s="157">
        <v>3</v>
      </c>
      <c r="B905" s="137" t="s">
        <v>2153</v>
      </c>
      <c r="C905" s="152"/>
      <c r="D905" s="152" t="s">
        <v>2151</v>
      </c>
      <c r="E905" s="152"/>
      <c r="F905" s="152"/>
      <c r="G905" s="137" t="s">
        <v>2154</v>
      </c>
      <c r="H905" s="152"/>
      <c r="I905" s="172">
        <v>73000</v>
      </c>
      <c r="J905" s="172">
        <v>73000</v>
      </c>
      <c r="K905" s="265"/>
      <c r="L905" s="265"/>
      <c r="M905" s="172">
        <v>73000</v>
      </c>
      <c r="N905" s="172"/>
      <c r="O905" s="172"/>
      <c r="P905" s="152"/>
      <c r="Q905" s="252"/>
      <c r="R905" s="116"/>
    </row>
    <row r="906" spans="1:18" s="117" customFormat="1" ht="46.5" customHeight="1">
      <c r="A906" s="157">
        <v>3</v>
      </c>
      <c r="B906" s="137" t="s">
        <v>465</v>
      </c>
      <c r="C906" s="152" t="s">
        <v>25</v>
      </c>
      <c r="D906" s="152" t="s">
        <v>467</v>
      </c>
      <c r="E906" s="152">
        <v>2026</v>
      </c>
      <c r="F906" s="152"/>
      <c r="G906" s="137" t="s">
        <v>472</v>
      </c>
      <c r="H906" s="152"/>
      <c r="I906" s="172">
        <v>26000</v>
      </c>
      <c r="J906" s="172">
        <v>26000</v>
      </c>
      <c r="K906" s="172"/>
      <c r="L906" s="172"/>
      <c r="M906" s="172">
        <v>26000</v>
      </c>
      <c r="N906" s="172"/>
      <c r="O906" s="172"/>
      <c r="P906" s="152"/>
      <c r="Q906" s="252"/>
      <c r="R906" s="116"/>
    </row>
    <row r="907" spans="1:18" s="117" customFormat="1" ht="46.5" customHeight="1">
      <c r="A907" s="157">
        <v>4</v>
      </c>
      <c r="B907" s="134" t="s">
        <v>2155</v>
      </c>
      <c r="C907" s="152" t="s">
        <v>24</v>
      </c>
      <c r="D907" s="122" t="s">
        <v>2156</v>
      </c>
      <c r="E907" s="152">
        <v>2027</v>
      </c>
      <c r="F907" s="152"/>
      <c r="G907" s="137" t="s">
        <v>2157</v>
      </c>
      <c r="H907" s="152"/>
      <c r="I907" s="133">
        <v>70000</v>
      </c>
      <c r="J907" s="133">
        <v>70000</v>
      </c>
      <c r="K907" s="172"/>
      <c r="L907" s="172"/>
      <c r="M907" s="133">
        <v>70000</v>
      </c>
      <c r="N907" s="172"/>
      <c r="O907" s="172"/>
      <c r="P907" s="152"/>
      <c r="Q907" s="252"/>
      <c r="R907" s="116"/>
    </row>
    <row r="908" spans="1:18" s="117" customFormat="1" ht="46.5" customHeight="1">
      <c r="A908" s="157"/>
      <c r="B908" s="137" t="s">
        <v>1619</v>
      </c>
      <c r="C908" s="152"/>
      <c r="D908" s="152" t="s">
        <v>469</v>
      </c>
      <c r="E908" s="152"/>
      <c r="F908" s="152"/>
      <c r="G908" s="137" t="s">
        <v>2158</v>
      </c>
      <c r="H908" s="152"/>
      <c r="I908" s="139">
        <v>7000</v>
      </c>
      <c r="J908" s="139">
        <v>7000</v>
      </c>
      <c r="K908" s="172"/>
      <c r="L908" s="172"/>
      <c r="M908" s="139">
        <v>7000</v>
      </c>
      <c r="N908" s="172"/>
      <c r="O908" s="172"/>
      <c r="P908" s="152"/>
      <c r="Q908" s="252"/>
      <c r="R908" s="116"/>
    </row>
    <row r="909" spans="1:18" s="117" customFormat="1" ht="46.5" customHeight="1">
      <c r="A909" s="152">
        <f>+A907+1</f>
        <v>5</v>
      </c>
      <c r="B909" s="137" t="s">
        <v>1635</v>
      </c>
      <c r="C909" s="152" t="s">
        <v>24</v>
      </c>
      <c r="D909" s="152" t="s">
        <v>2151</v>
      </c>
      <c r="E909" s="152">
        <v>2027</v>
      </c>
      <c r="F909" s="152"/>
      <c r="G909" s="137" t="s">
        <v>1637</v>
      </c>
      <c r="H909" s="152"/>
      <c r="I909" s="172">
        <v>19000</v>
      </c>
      <c r="J909" s="172">
        <v>19000</v>
      </c>
      <c r="K909" s="172"/>
      <c r="L909" s="172"/>
      <c r="M909" s="172">
        <v>19000</v>
      </c>
      <c r="N909" s="172"/>
      <c r="O909" s="172"/>
      <c r="P909" s="152"/>
      <c r="Q909" s="252"/>
      <c r="R909" s="116"/>
    </row>
    <row r="910" spans="1:18" s="117" customFormat="1" ht="46.5" customHeight="1">
      <c r="A910" s="142" t="s">
        <v>21</v>
      </c>
      <c r="B910" s="131" t="s">
        <v>184</v>
      </c>
      <c r="C910" s="152"/>
      <c r="D910" s="157"/>
      <c r="E910" s="157"/>
      <c r="F910" s="157"/>
      <c r="G910" s="157"/>
      <c r="H910" s="158"/>
      <c r="I910" s="188">
        <f t="shared" ref="I910:M911" si="219">+I911</f>
        <v>369100</v>
      </c>
      <c r="J910" s="188">
        <f t="shared" si="219"/>
        <v>369100</v>
      </c>
      <c r="K910" s="188">
        <f t="shared" si="219"/>
        <v>0</v>
      </c>
      <c r="L910" s="188">
        <f t="shared" si="219"/>
        <v>0</v>
      </c>
      <c r="M910" s="188">
        <f t="shared" si="219"/>
        <v>369100</v>
      </c>
      <c r="N910" s="139"/>
      <c r="O910" s="139"/>
      <c r="P910" s="158"/>
      <c r="Q910" s="252"/>
      <c r="R910" s="116"/>
    </row>
    <row r="911" spans="1:18" s="117" customFormat="1" ht="46.5" customHeight="1">
      <c r="A911" s="142"/>
      <c r="B911" s="131" t="s">
        <v>78</v>
      </c>
      <c r="C911" s="150"/>
      <c r="D911" s="142"/>
      <c r="E911" s="157"/>
      <c r="F911" s="157"/>
      <c r="G911" s="142"/>
      <c r="H911" s="144"/>
      <c r="I911" s="188">
        <f t="shared" si="219"/>
        <v>369100</v>
      </c>
      <c r="J911" s="188">
        <f t="shared" si="219"/>
        <v>369100</v>
      </c>
      <c r="K911" s="188">
        <f t="shared" si="219"/>
        <v>0</v>
      </c>
      <c r="L911" s="188">
        <f t="shared" si="219"/>
        <v>0</v>
      </c>
      <c r="M911" s="188">
        <f t="shared" si="219"/>
        <v>369100</v>
      </c>
      <c r="N911" s="188"/>
      <c r="O911" s="188"/>
      <c r="P911" s="144"/>
      <c r="Q911" s="252"/>
      <c r="R911" s="116"/>
    </row>
    <row r="912" spans="1:18" s="117" customFormat="1" ht="46.5" customHeight="1">
      <c r="A912" s="142"/>
      <c r="B912" s="131" t="s">
        <v>79</v>
      </c>
      <c r="C912" s="150"/>
      <c r="D912" s="142"/>
      <c r="E912" s="157"/>
      <c r="F912" s="157"/>
      <c r="G912" s="142"/>
      <c r="H912" s="144"/>
      <c r="I912" s="188">
        <f>SUM(I913:I933)</f>
        <v>369100</v>
      </c>
      <c r="J912" s="188">
        <f>SUM(J913:J933)</f>
        <v>369100</v>
      </c>
      <c r="K912" s="188">
        <f>SUM(K913:K933)</f>
        <v>0</v>
      </c>
      <c r="L912" s="188">
        <f>SUM(L913:L933)</f>
        <v>0</v>
      </c>
      <c r="M912" s="188">
        <f>SUM(M913:M933)</f>
        <v>369100</v>
      </c>
      <c r="N912" s="139"/>
      <c r="O912" s="139"/>
      <c r="P912" s="158"/>
      <c r="Q912" s="252"/>
      <c r="R912" s="116"/>
    </row>
    <row r="913" spans="1:18" s="117" customFormat="1" ht="46.5" customHeight="1">
      <c r="A913" s="157">
        <v>1</v>
      </c>
      <c r="B913" s="154" t="s">
        <v>2159</v>
      </c>
      <c r="C913" s="152" t="s">
        <v>25</v>
      </c>
      <c r="D913" s="152" t="s">
        <v>821</v>
      </c>
      <c r="E913" s="152">
        <v>2026</v>
      </c>
      <c r="F913" s="152">
        <v>2028</v>
      </c>
      <c r="G913" s="155" t="s">
        <v>2393</v>
      </c>
      <c r="H913" s="152"/>
      <c r="I913" s="265">
        <v>14800</v>
      </c>
      <c r="J913" s="265">
        <v>14800</v>
      </c>
      <c r="K913" s="265"/>
      <c r="L913" s="265"/>
      <c r="M913" s="265">
        <v>14800</v>
      </c>
      <c r="N913" s="172"/>
      <c r="O913" s="172"/>
      <c r="P913" s="152" t="s">
        <v>2145</v>
      </c>
      <c r="Q913" s="252"/>
      <c r="R913" s="116"/>
    </row>
    <row r="914" spans="1:18" s="117" customFormat="1" ht="46.5" customHeight="1">
      <c r="A914" s="157">
        <v>2</v>
      </c>
      <c r="B914" s="154" t="s">
        <v>2160</v>
      </c>
      <c r="C914" s="152" t="s">
        <v>25</v>
      </c>
      <c r="D914" s="152" t="s">
        <v>821</v>
      </c>
      <c r="E914" s="152">
        <v>2026</v>
      </c>
      <c r="F914" s="152">
        <v>2028</v>
      </c>
      <c r="G914" s="155" t="s">
        <v>2161</v>
      </c>
      <c r="H914" s="152"/>
      <c r="I914" s="265">
        <v>14800</v>
      </c>
      <c r="J914" s="265">
        <v>14800</v>
      </c>
      <c r="K914" s="265"/>
      <c r="L914" s="265"/>
      <c r="M914" s="265">
        <v>14800</v>
      </c>
      <c r="N914" s="172"/>
      <c r="O914" s="172"/>
      <c r="P914" s="152" t="s">
        <v>2145</v>
      </c>
      <c r="Q914" s="252"/>
      <c r="R914" s="116"/>
    </row>
    <row r="915" spans="1:18" s="117" customFormat="1" ht="46.5" customHeight="1">
      <c r="A915" s="157">
        <v>3</v>
      </c>
      <c r="B915" s="137" t="s">
        <v>2162</v>
      </c>
      <c r="C915" s="152" t="s">
        <v>25</v>
      </c>
      <c r="D915" s="152" t="s">
        <v>2163</v>
      </c>
      <c r="E915" s="157"/>
      <c r="F915" s="157"/>
      <c r="G915" s="157" t="s">
        <v>1539</v>
      </c>
      <c r="H915" s="158"/>
      <c r="I915" s="234">
        <v>13700</v>
      </c>
      <c r="J915" s="234">
        <v>13700</v>
      </c>
      <c r="K915" s="139"/>
      <c r="L915" s="139"/>
      <c r="M915" s="234">
        <v>13700</v>
      </c>
      <c r="N915" s="139"/>
      <c r="O915" s="139"/>
      <c r="P915" s="158"/>
      <c r="Q915" s="252"/>
      <c r="R915" s="116"/>
    </row>
    <row r="916" spans="1:18" s="117" customFormat="1" ht="46.5" customHeight="1">
      <c r="A916" s="157">
        <v>4</v>
      </c>
      <c r="B916" s="137" t="s">
        <v>2164</v>
      </c>
      <c r="C916" s="152" t="s">
        <v>25</v>
      </c>
      <c r="D916" s="152" t="s">
        <v>2165</v>
      </c>
      <c r="E916" s="157"/>
      <c r="F916" s="157"/>
      <c r="G916" s="157" t="s">
        <v>2166</v>
      </c>
      <c r="H916" s="158"/>
      <c r="I916" s="234">
        <v>40800</v>
      </c>
      <c r="J916" s="234">
        <v>40800</v>
      </c>
      <c r="K916" s="139"/>
      <c r="L916" s="139"/>
      <c r="M916" s="234">
        <v>40800</v>
      </c>
      <c r="N916" s="139"/>
      <c r="O916" s="139"/>
      <c r="P916" s="158"/>
      <c r="Q916" s="252"/>
      <c r="R916" s="116"/>
    </row>
    <row r="917" spans="1:18" s="117" customFormat="1" ht="46.5" customHeight="1">
      <c r="A917" s="157">
        <v>5</v>
      </c>
      <c r="B917" s="137" t="s">
        <v>2167</v>
      </c>
      <c r="C917" s="152" t="s">
        <v>25</v>
      </c>
      <c r="D917" s="152" t="s">
        <v>1518</v>
      </c>
      <c r="E917" s="157"/>
      <c r="F917" s="157"/>
      <c r="G917" s="152" t="s">
        <v>2168</v>
      </c>
      <c r="H917" s="158"/>
      <c r="I917" s="234">
        <v>20000</v>
      </c>
      <c r="J917" s="234">
        <v>20000</v>
      </c>
      <c r="K917" s="139"/>
      <c r="L917" s="139"/>
      <c r="M917" s="234">
        <v>20000</v>
      </c>
      <c r="N917" s="139"/>
      <c r="O917" s="139"/>
      <c r="P917" s="158"/>
      <c r="Q917" s="252"/>
      <c r="R917" s="116"/>
    </row>
    <row r="918" spans="1:18" s="117" customFormat="1" ht="46.5" customHeight="1">
      <c r="A918" s="157">
        <v>6</v>
      </c>
      <c r="B918" s="137" t="s">
        <v>2169</v>
      </c>
      <c r="C918" s="152" t="s">
        <v>25</v>
      </c>
      <c r="D918" s="152" t="s">
        <v>1530</v>
      </c>
      <c r="E918" s="157"/>
      <c r="F918" s="157"/>
      <c r="G918" s="152" t="s">
        <v>2170</v>
      </c>
      <c r="H918" s="144"/>
      <c r="I918" s="234">
        <v>10000</v>
      </c>
      <c r="J918" s="234">
        <v>10000</v>
      </c>
      <c r="K918" s="188"/>
      <c r="L918" s="188"/>
      <c r="M918" s="234">
        <v>10000</v>
      </c>
      <c r="N918" s="139"/>
      <c r="O918" s="139"/>
      <c r="P918" s="158"/>
      <c r="Q918" s="252"/>
      <c r="R918" s="116"/>
    </row>
    <row r="919" spans="1:18" s="117" customFormat="1" ht="46.5" customHeight="1">
      <c r="A919" s="157">
        <v>7</v>
      </c>
      <c r="B919" s="206" t="s">
        <v>2171</v>
      </c>
      <c r="C919" s="152" t="s">
        <v>25</v>
      </c>
      <c r="D919" s="237" t="s">
        <v>2062</v>
      </c>
      <c r="E919" s="157"/>
      <c r="F919" s="157"/>
      <c r="G919" s="157"/>
      <c r="H919" s="158"/>
      <c r="I919" s="234">
        <v>15000</v>
      </c>
      <c r="J919" s="234">
        <v>15000</v>
      </c>
      <c r="K919" s="139"/>
      <c r="L919" s="139"/>
      <c r="M919" s="234">
        <v>15000</v>
      </c>
      <c r="N919" s="139"/>
      <c r="O919" s="139"/>
      <c r="P919" s="158"/>
      <c r="Q919" s="252"/>
      <c r="R919" s="116"/>
    </row>
    <row r="920" spans="1:18" s="117" customFormat="1" ht="46.5" customHeight="1">
      <c r="A920" s="157">
        <v>8</v>
      </c>
      <c r="B920" s="192" t="s">
        <v>2172</v>
      </c>
      <c r="C920" s="152" t="s">
        <v>25</v>
      </c>
      <c r="D920" s="152" t="s">
        <v>1579</v>
      </c>
      <c r="E920" s="157"/>
      <c r="F920" s="157"/>
      <c r="G920" s="195" t="s">
        <v>2173</v>
      </c>
      <c r="H920" s="158"/>
      <c r="I920" s="234">
        <v>25000</v>
      </c>
      <c r="J920" s="234">
        <v>25000</v>
      </c>
      <c r="K920" s="139"/>
      <c r="L920" s="139"/>
      <c r="M920" s="234">
        <v>25000</v>
      </c>
      <c r="N920" s="139"/>
      <c r="O920" s="139"/>
      <c r="P920" s="158"/>
      <c r="Q920" s="252"/>
      <c r="R920" s="116"/>
    </row>
    <row r="921" spans="1:18" s="117" customFormat="1" ht="46.5" customHeight="1">
      <c r="A921" s="157">
        <v>9</v>
      </c>
      <c r="B921" s="137" t="s">
        <v>2061</v>
      </c>
      <c r="C921" s="152" t="s">
        <v>25</v>
      </c>
      <c r="D921" s="152" t="s">
        <v>2174</v>
      </c>
      <c r="E921" s="157"/>
      <c r="F921" s="157"/>
      <c r="G921" s="152" t="s">
        <v>1586</v>
      </c>
      <c r="H921" s="158"/>
      <c r="I921" s="234">
        <v>20000</v>
      </c>
      <c r="J921" s="234">
        <v>20000</v>
      </c>
      <c r="K921" s="139"/>
      <c r="L921" s="139"/>
      <c r="M921" s="234">
        <v>20000</v>
      </c>
      <c r="N921" s="139"/>
      <c r="O921" s="139"/>
      <c r="P921" s="158"/>
      <c r="Q921" s="252"/>
      <c r="R921" s="116"/>
    </row>
    <row r="922" spans="1:18" s="117" customFormat="1" ht="46.5" customHeight="1">
      <c r="A922" s="157">
        <v>10</v>
      </c>
      <c r="B922" s="207" t="s">
        <v>2175</v>
      </c>
      <c r="C922" s="152" t="s">
        <v>25</v>
      </c>
      <c r="D922" s="152" t="s">
        <v>1566</v>
      </c>
      <c r="E922" s="157"/>
      <c r="F922" s="157"/>
      <c r="G922" s="152" t="s">
        <v>2176</v>
      </c>
      <c r="H922" s="158"/>
      <c r="I922" s="234">
        <v>30000</v>
      </c>
      <c r="J922" s="234">
        <v>30000</v>
      </c>
      <c r="K922" s="139"/>
      <c r="L922" s="139"/>
      <c r="M922" s="234">
        <v>30000</v>
      </c>
      <c r="N922" s="139"/>
      <c r="O922" s="139"/>
      <c r="P922" s="158"/>
      <c r="Q922" s="252"/>
      <c r="R922" s="116"/>
    </row>
    <row r="923" spans="1:18" s="117" customFormat="1" ht="46.5" customHeight="1">
      <c r="A923" s="157">
        <v>11</v>
      </c>
      <c r="B923" s="207" t="s">
        <v>2177</v>
      </c>
      <c r="C923" s="152" t="s">
        <v>25</v>
      </c>
      <c r="D923" s="152" t="s">
        <v>1566</v>
      </c>
      <c r="E923" s="157"/>
      <c r="F923" s="157"/>
      <c r="G923" s="152" t="s">
        <v>2082</v>
      </c>
      <c r="H923" s="158"/>
      <c r="I923" s="234">
        <v>25000</v>
      </c>
      <c r="J923" s="234">
        <v>25000</v>
      </c>
      <c r="K923" s="139"/>
      <c r="L923" s="139"/>
      <c r="M923" s="234">
        <v>25000</v>
      </c>
      <c r="N923" s="139"/>
      <c r="O923" s="139"/>
      <c r="P923" s="158"/>
      <c r="Q923" s="252"/>
      <c r="R923" s="116"/>
    </row>
    <row r="924" spans="1:18" s="117" customFormat="1" ht="46.5" customHeight="1">
      <c r="A924" s="157">
        <v>12</v>
      </c>
      <c r="B924" s="137" t="s">
        <v>2178</v>
      </c>
      <c r="C924" s="152" t="s">
        <v>25</v>
      </c>
      <c r="D924" s="152" t="s">
        <v>2179</v>
      </c>
      <c r="E924" s="157"/>
      <c r="F924" s="157"/>
      <c r="G924" s="157" t="s">
        <v>1297</v>
      </c>
      <c r="H924" s="158"/>
      <c r="I924" s="234">
        <v>15000</v>
      </c>
      <c r="J924" s="234">
        <v>15000</v>
      </c>
      <c r="K924" s="139"/>
      <c r="L924" s="139"/>
      <c r="M924" s="234">
        <v>15000</v>
      </c>
      <c r="N924" s="139"/>
      <c r="O924" s="139"/>
      <c r="P924" s="144"/>
      <c r="Q924" s="252"/>
      <c r="R924" s="116"/>
    </row>
    <row r="925" spans="1:18" s="117" customFormat="1" ht="46.5" customHeight="1">
      <c r="A925" s="157">
        <v>13</v>
      </c>
      <c r="B925" s="137" t="s">
        <v>2180</v>
      </c>
      <c r="C925" s="152" t="s">
        <v>25</v>
      </c>
      <c r="D925" s="152" t="s">
        <v>2181</v>
      </c>
      <c r="E925" s="157"/>
      <c r="F925" s="157"/>
      <c r="G925" s="157" t="s">
        <v>1539</v>
      </c>
      <c r="H925" s="158"/>
      <c r="I925" s="234">
        <v>10000</v>
      </c>
      <c r="J925" s="234">
        <v>10000</v>
      </c>
      <c r="K925" s="139"/>
      <c r="L925" s="139"/>
      <c r="M925" s="234">
        <v>10000</v>
      </c>
      <c r="N925" s="139"/>
      <c r="O925" s="139"/>
      <c r="P925" s="144"/>
      <c r="Q925" s="252"/>
      <c r="R925" s="116"/>
    </row>
    <row r="926" spans="1:18" s="117" customFormat="1" ht="46.5" customHeight="1">
      <c r="A926" s="157">
        <v>14</v>
      </c>
      <c r="B926" s="137" t="s">
        <v>2182</v>
      </c>
      <c r="C926" s="152" t="s">
        <v>25</v>
      </c>
      <c r="D926" s="152" t="s">
        <v>1508</v>
      </c>
      <c r="E926" s="157"/>
      <c r="F926" s="157"/>
      <c r="G926" s="157"/>
      <c r="H926" s="158"/>
      <c r="I926" s="234">
        <v>20000</v>
      </c>
      <c r="J926" s="234">
        <v>20000</v>
      </c>
      <c r="K926" s="139"/>
      <c r="L926" s="139"/>
      <c r="M926" s="234">
        <v>20000</v>
      </c>
      <c r="N926" s="139"/>
      <c r="O926" s="139"/>
      <c r="P926" s="158"/>
      <c r="Q926" s="252"/>
      <c r="R926" s="116"/>
    </row>
    <row r="927" spans="1:18" s="117" customFormat="1" ht="46.5" customHeight="1">
      <c r="A927" s="157">
        <v>15</v>
      </c>
      <c r="B927" s="206" t="s">
        <v>2183</v>
      </c>
      <c r="C927" s="152" t="s">
        <v>25</v>
      </c>
      <c r="D927" s="237" t="s">
        <v>2062</v>
      </c>
      <c r="E927" s="157"/>
      <c r="F927" s="157"/>
      <c r="G927" s="238" t="s">
        <v>1312</v>
      </c>
      <c r="H927" s="158"/>
      <c r="I927" s="234">
        <v>20000</v>
      </c>
      <c r="J927" s="234">
        <v>20000</v>
      </c>
      <c r="K927" s="139"/>
      <c r="L927" s="139"/>
      <c r="M927" s="234">
        <v>20000</v>
      </c>
      <c r="N927" s="139"/>
      <c r="O927" s="139"/>
      <c r="P927" s="158"/>
      <c r="Q927" s="252"/>
      <c r="R927" s="116"/>
    </row>
    <row r="928" spans="1:18" s="117" customFormat="1" ht="46.5" customHeight="1">
      <c r="A928" s="157">
        <v>16</v>
      </c>
      <c r="B928" s="137" t="s">
        <v>2184</v>
      </c>
      <c r="C928" s="152" t="s">
        <v>25</v>
      </c>
      <c r="D928" s="152" t="s">
        <v>1549</v>
      </c>
      <c r="E928" s="157"/>
      <c r="F928" s="157"/>
      <c r="G928" s="152" t="s">
        <v>2185</v>
      </c>
      <c r="H928" s="158"/>
      <c r="I928" s="234">
        <v>8000</v>
      </c>
      <c r="J928" s="234">
        <v>8000</v>
      </c>
      <c r="K928" s="139"/>
      <c r="L928" s="139"/>
      <c r="M928" s="234">
        <v>8000</v>
      </c>
      <c r="N928" s="139"/>
      <c r="O928" s="139"/>
      <c r="P928" s="158"/>
      <c r="Q928" s="252"/>
      <c r="R928" s="116"/>
    </row>
    <row r="929" spans="1:18" s="117" customFormat="1" ht="46.5" customHeight="1">
      <c r="A929" s="157">
        <v>17</v>
      </c>
      <c r="B929" s="206" t="s">
        <v>2186</v>
      </c>
      <c r="C929" s="152" t="s">
        <v>25</v>
      </c>
      <c r="D929" s="237" t="s">
        <v>2062</v>
      </c>
      <c r="E929" s="157"/>
      <c r="F929" s="157"/>
      <c r="G929" s="238" t="s">
        <v>1283</v>
      </c>
      <c r="H929" s="158"/>
      <c r="I929" s="234">
        <v>20000</v>
      </c>
      <c r="J929" s="234">
        <v>20000</v>
      </c>
      <c r="K929" s="139"/>
      <c r="L929" s="139"/>
      <c r="M929" s="234">
        <v>20000</v>
      </c>
      <c r="N929" s="139"/>
      <c r="O929" s="139"/>
      <c r="P929" s="158"/>
      <c r="Q929" s="252"/>
      <c r="R929" s="116"/>
    </row>
    <row r="930" spans="1:18" s="117" customFormat="1" ht="46.5" customHeight="1">
      <c r="A930" s="157">
        <v>18</v>
      </c>
      <c r="B930" s="192" t="s">
        <v>2187</v>
      </c>
      <c r="C930" s="152" t="s">
        <v>25</v>
      </c>
      <c r="D930" s="152" t="s">
        <v>2079</v>
      </c>
      <c r="E930" s="157"/>
      <c r="F930" s="157"/>
      <c r="G930" s="152" t="s">
        <v>2188</v>
      </c>
      <c r="H930" s="158"/>
      <c r="I930" s="234">
        <v>10000</v>
      </c>
      <c r="J930" s="234">
        <v>10000</v>
      </c>
      <c r="K930" s="139"/>
      <c r="L930" s="139"/>
      <c r="M930" s="234">
        <v>10000</v>
      </c>
      <c r="N930" s="188"/>
      <c r="O930" s="188"/>
      <c r="P930" s="144"/>
      <c r="Q930" s="252"/>
      <c r="R930" s="116"/>
    </row>
    <row r="931" spans="1:18" s="117" customFormat="1" ht="46.5" customHeight="1">
      <c r="A931" s="157">
        <v>19</v>
      </c>
      <c r="B931" s="192" t="s">
        <v>2189</v>
      </c>
      <c r="C931" s="152" t="s">
        <v>25</v>
      </c>
      <c r="D931" s="152" t="s">
        <v>2079</v>
      </c>
      <c r="E931" s="157"/>
      <c r="F931" s="157"/>
      <c r="G931" s="152" t="s">
        <v>2190</v>
      </c>
      <c r="H931" s="158"/>
      <c r="I931" s="234">
        <v>20000</v>
      </c>
      <c r="J931" s="234">
        <v>20000</v>
      </c>
      <c r="K931" s="139"/>
      <c r="L931" s="139"/>
      <c r="M931" s="234">
        <v>20000</v>
      </c>
      <c r="N931" s="188"/>
      <c r="O931" s="188"/>
      <c r="P931" s="144"/>
      <c r="Q931" s="252"/>
      <c r="R931" s="116"/>
    </row>
    <row r="932" spans="1:18" s="117" customFormat="1" ht="46.5" customHeight="1">
      <c r="A932" s="157">
        <v>20</v>
      </c>
      <c r="B932" s="137" t="s">
        <v>2191</v>
      </c>
      <c r="C932" s="152" t="s">
        <v>25</v>
      </c>
      <c r="D932" s="152" t="s">
        <v>1518</v>
      </c>
      <c r="E932" s="157"/>
      <c r="F932" s="157"/>
      <c r="G932" s="157"/>
      <c r="H932" s="158"/>
      <c r="I932" s="234">
        <v>7000</v>
      </c>
      <c r="J932" s="234">
        <v>7000</v>
      </c>
      <c r="K932" s="139"/>
      <c r="L932" s="139"/>
      <c r="M932" s="234">
        <v>7000</v>
      </c>
      <c r="N932" s="188"/>
      <c r="O932" s="188"/>
      <c r="P932" s="144"/>
      <c r="Q932" s="252"/>
      <c r="R932" s="116"/>
    </row>
    <row r="933" spans="1:18" s="117" customFormat="1" ht="46.5" customHeight="1">
      <c r="A933" s="157">
        <v>21</v>
      </c>
      <c r="B933" s="137" t="s">
        <v>2192</v>
      </c>
      <c r="C933" s="152" t="s">
        <v>25</v>
      </c>
      <c r="D933" s="152" t="s">
        <v>1518</v>
      </c>
      <c r="E933" s="157"/>
      <c r="F933" s="157"/>
      <c r="G933" s="157"/>
      <c r="H933" s="158"/>
      <c r="I933" s="234">
        <v>10000</v>
      </c>
      <c r="J933" s="234">
        <v>10000</v>
      </c>
      <c r="K933" s="139"/>
      <c r="L933" s="139"/>
      <c r="M933" s="234">
        <v>10000</v>
      </c>
      <c r="N933" s="139"/>
      <c r="O933" s="139"/>
      <c r="P933" s="144"/>
      <c r="Q933" s="252"/>
      <c r="R933" s="116"/>
    </row>
    <row r="934" spans="1:18" s="117" customFormat="1" ht="46.5" customHeight="1">
      <c r="A934" s="152" t="s">
        <v>43</v>
      </c>
      <c r="B934" s="131" t="s">
        <v>181</v>
      </c>
      <c r="C934" s="152"/>
      <c r="D934" s="152"/>
      <c r="E934" s="152"/>
      <c r="F934" s="152"/>
      <c r="G934" s="152"/>
      <c r="H934" s="152"/>
      <c r="I934" s="274">
        <f>SUM(I935:I937)</f>
        <v>208800</v>
      </c>
      <c r="J934" s="274">
        <f>SUM(J935:J937)</f>
        <v>208800</v>
      </c>
      <c r="K934" s="274">
        <f>SUM(K935:K936)</f>
        <v>0</v>
      </c>
      <c r="L934" s="274">
        <f>SUM(L935:L936)</f>
        <v>0</v>
      </c>
      <c r="M934" s="274">
        <f>SUM(M935:M937)</f>
        <v>208800</v>
      </c>
      <c r="N934" s="172"/>
      <c r="O934" s="172"/>
      <c r="P934" s="152"/>
      <c r="Q934" s="252"/>
      <c r="R934" s="116"/>
    </row>
    <row r="935" spans="1:18" s="117" customFormat="1" ht="46.5" customHeight="1">
      <c r="A935" s="157">
        <v>1</v>
      </c>
      <c r="B935" s="154" t="s">
        <v>2193</v>
      </c>
      <c r="C935" s="152" t="s">
        <v>25</v>
      </c>
      <c r="D935" s="152" t="s">
        <v>2194</v>
      </c>
      <c r="E935" s="152">
        <v>2026</v>
      </c>
      <c r="F935" s="152">
        <v>2028</v>
      </c>
      <c r="G935" s="155" t="s">
        <v>2195</v>
      </c>
      <c r="H935" s="152"/>
      <c r="I935" s="265">
        <v>14900</v>
      </c>
      <c r="J935" s="265">
        <v>14900</v>
      </c>
      <c r="K935" s="265"/>
      <c r="L935" s="265"/>
      <c r="M935" s="265">
        <v>14900</v>
      </c>
      <c r="N935" s="172"/>
      <c r="O935" s="172"/>
      <c r="P935" s="152" t="s">
        <v>2145</v>
      </c>
      <c r="Q935" s="252"/>
      <c r="R935" s="116"/>
    </row>
    <row r="936" spans="1:18" s="117" customFormat="1" ht="46.5" customHeight="1">
      <c r="A936" s="157">
        <v>2</v>
      </c>
      <c r="B936" s="154" t="s">
        <v>2196</v>
      </c>
      <c r="C936" s="152" t="s">
        <v>25</v>
      </c>
      <c r="D936" s="152" t="s">
        <v>2194</v>
      </c>
      <c r="E936" s="152">
        <v>2026</v>
      </c>
      <c r="F936" s="152">
        <v>2028</v>
      </c>
      <c r="G936" s="155" t="s">
        <v>2197</v>
      </c>
      <c r="H936" s="152"/>
      <c r="I936" s="265">
        <v>14900</v>
      </c>
      <c r="J936" s="265">
        <v>14900</v>
      </c>
      <c r="K936" s="265"/>
      <c r="L936" s="265"/>
      <c r="M936" s="265">
        <v>14900</v>
      </c>
      <c r="N936" s="172"/>
      <c r="O936" s="172"/>
      <c r="P936" s="152" t="s">
        <v>2145</v>
      </c>
      <c r="Q936" s="252"/>
      <c r="R936" s="116"/>
    </row>
    <row r="937" spans="1:18" s="117" customFormat="1" ht="46.5" customHeight="1">
      <c r="A937" s="142"/>
      <c r="B937" s="131" t="s">
        <v>2198</v>
      </c>
      <c r="C937" s="152"/>
      <c r="D937" s="157"/>
      <c r="E937" s="158"/>
      <c r="F937" s="158"/>
      <c r="G937" s="157"/>
      <c r="H937" s="158"/>
      <c r="I937" s="188">
        <f>I939</f>
        <v>179000</v>
      </c>
      <c r="J937" s="188">
        <f t="shared" ref="J937:O937" si="220">J939</f>
        <v>179000</v>
      </c>
      <c r="K937" s="188">
        <f t="shared" si="220"/>
        <v>0</v>
      </c>
      <c r="L937" s="188">
        <f t="shared" si="220"/>
        <v>0</v>
      </c>
      <c r="M937" s="188">
        <f t="shared" si="220"/>
        <v>179000</v>
      </c>
      <c r="N937" s="188">
        <f t="shared" si="220"/>
        <v>0</v>
      </c>
      <c r="O937" s="188">
        <f t="shared" si="220"/>
        <v>0</v>
      </c>
      <c r="P937" s="158"/>
      <c r="Q937" s="252"/>
      <c r="R937" s="116"/>
    </row>
    <row r="938" spans="1:18" s="117" customFormat="1" ht="46.5" customHeight="1">
      <c r="A938" s="142" t="s">
        <v>19</v>
      </c>
      <c r="B938" s="131" t="s">
        <v>77</v>
      </c>
      <c r="C938" s="152"/>
      <c r="D938" s="157"/>
      <c r="E938" s="158"/>
      <c r="F938" s="158"/>
      <c r="G938" s="157"/>
      <c r="H938" s="158"/>
      <c r="I938" s="139"/>
      <c r="J938" s="139">
        <f>I938</f>
        <v>0</v>
      </c>
      <c r="K938" s="139"/>
      <c r="L938" s="139"/>
      <c r="M938" s="139">
        <f>I938</f>
        <v>0</v>
      </c>
      <c r="N938" s="139"/>
      <c r="O938" s="139"/>
      <c r="P938" s="158"/>
      <c r="Q938" s="252"/>
      <c r="R938" s="116"/>
    </row>
    <row r="939" spans="1:18" s="117" customFormat="1" ht="46.5" customHeight="1">
      <c r="A939" s="142" t="s">
        <v>21</v>
      </c>
      <c r="B939" s="131" t="s">
        <v>78</v>
      </c>
      <c r="C939" s="152"/>
      <c r="D939" s="157"/>
      <c r="E939" s="158"/>
      <c r="F939" s="158"/>
      <c r="G939" s="157"/>
      <c r="H939" s="158"/>
      <c r="I939" s="188">
        <f>I940</f>
        <v>179000</v>
      </c>
      <c r="J939" s="188">
        <f t="shared" ref="J939:O939" si="221">J940</f>
        <v>179000</v>
      </c>
      <c r="K939" s="188">
        <f t="shared" si="221"/>
        <v>0</v>
      </c>
      <c r="L939" s="188">
        <f t="shared" si="221"/>
        <v>0</v>
      </c>
      <c r="M939" s="188">
        <f t="shared" si="221"/>
        <v>179000</v>
      </c>
      <c r="N939" s="188">
        <f t="shared" si="221"/>
        <v>0</v>
      </c>
      <c r="O939" s="188">
        <f t="shared" si="221"/>
        <v>0</v>
      </c>
      <c r="P939" s="158"/>
      <c r="Q939" s="252"/>
      <c r="R939" s="116"/>
    </row>
    <row r="940" spans="1:18" s="117" customFormat="1" ht="46.5" customHeight="1">
      <c r="A940" s="142" t="s">
        <v>1003</v>
      </c>
      <c r="B940" s="131" t="s">
        <v>79</v>
      </c>
      <c r="C940" s="152"/>
      <c r="D940" s="157"/>
      <c r="E940" s="158"/>
      <c r="F940" s="158"/>
      <c r="G940" s="157"/>
      <c r="H940" s="158"/>
      <c r="I940" s="188">
        <f>SUM(I941:I959)</f>
        <v>179000</v>
      </c>
      <c r="J940" s="188">
        <f t="shared" ref="J940:O940" si="222">SUM(J941:J959)</f>
        <v>179000</v>
      </c>
      <c r="K940" s="188">
        <f t="shared" si="222"/>
        <v>0</v>
      </c>
      <c r="L940" s="188">
        <f t="shared" si="222"/>
        <v>0</v>
      </c>
      <c r="M940" s="188">
        <f t="shared" si="222"/>
        <v>179000</v>
      </c>
      <c r="N940" s="188">
        <f t="shared" si="222"/>
        <v>0</v>
      </c>
      <c r="O940" s="188">
        <f t="shared" si="222"/>
        <v>0</v>
      </c>
      <c r="P940" s="158"/>
      <c r="Q940" s="252"/>
      <c r="R940" s="116"/>
    </row>
    <row r="941" spans="1:18" s="117" customFormat="1" ht="46.5" customHeight="1">
      <c r="A941" s="168" t="s">
        <v>92</v>
      </c>
      <c r="B941" s="137" t="s">
        <v>2199</v>
      </c>
      <c r="C941" s="152" t="s">
        <v>25</v>
      </c>
      <c r="D941" s="237" t="s">
        <v>642</v>
      </c>
      <c r="E941" s="158">
        <v>2026</v>
      </c>
      <c r="F941" s="158">
        <v>2030</v>
      </c>
      <c r="G941" s="152" t="s">
        <v>2200</v>
      </c>
      <c r="H941" s="158"/>
      <c r="I941" s="139">
        <v>50000</v>
      </c>
      <c r="J941" s="139">
        <f t="shared" ref="J941:J959" si="223">I941</f>
        <v>50000</v>
      </c>
      <c r="K941" s="139"/>
      <c r="L941" s="139"/>
      <c r="M941" s="139">
        <f t="shared" ref="M941:M959" si="224">I941</f>
        <v>50000</v>
      </c>
      <c r="N941" s="139"/>
      <c r="O941" s="139"/>
      <c r="P941" s="158"/>
      <c r="Q941" s="252"/>
      <c r="R941" s="116"/>
    </row>
    <row r="942" spans="1:18" s="117" customFormat="1" ht="46.5" customHeight="1">
      <c r="A942" s="168" t="s">
        <v>228</v>
      </c>
      <c r="B942" s="137" t="s">
        <v>2201</v>
      </c>
      <c r="C942" s="152" t="s">
        <v>25</v>
      </c>
      <c r="D942" s="237" t="s">
        <v>651</v>
      </c>
      <c r="E942" s="158">
        <v>2026</v>
      </c>
      <c r="F942" s="158">
        <v>2030</v>
      </c>
      <c r="G942" s="152" t="s">
        <v>2202</v>
      </c>
      <c r="H942" s="158"/>
      <c r="I942" s="139">
        <v>5000</v>
      </c>
      <c r="J942" s="139">
        <f t="shared" si="223"/>
        <v>5000</v>
      </c>
      <c r="K942" s="139"/>
      <c r="L942" s="139"/>
      <c r="M942" s="139">
        <f t="shared" si="224"/>
        <v>5000</v>
      </c>
      <c r="N942" s="139"/>
      <c r="O942" s="139"/>
      <c r="P942" s="158"/>
      <c r="Q942" s="252"/>
      <c r="R942" s="116"/>
    </row>
    <row r="943" spans="1:18" s="117" customFormat="1" ht="46.5" customHeight="1">
      <c r="A943" s="157">
        <v>3</v>
      </c>
      <c r="B943" s="137" t="s">
        <v>2203</v>
      </c>
      <c r="C943" s="152" t="s">
        <v>25</v>
      </c>
      <c r="D943" s="237" t="s">
        <v>642</v>
      </c>
      <c r="E943" s="158">
        <v>2026</v>
      </c>
      <c r="F943" s="158">
        <v>2030</v>
      </c>
      <c r="G943" s="152" t="s">
        <v>2204</v>
      </c>
      <c r="H943" s="158"/>
      <c r="I943" s="139">
        <v>5000</v>
      </c>
      <c r="J943" s="139">
        <f t="shared" si="223"/>
        <v>5000</v>
      </c>
      <c r="K943" s="139"/>
      <c r="L943" s="139"/>
      <c r="M943" s="139">
        <f t="shared" si="224"/>
        <v>5000</v>
      </c>
      <c r="N943" s="139"/>
      <c r="O943" s="139"/>
      <c r="P943" s="158"/>
      <c r="Q943" s="252"/>
      <c r="R943" s="116"/>
    </row>
    <row r="944" spans="1:18" s="117" customFormat="1" ht="46.5" customHeight="1">
      <c r="A944" s="168" t="s">
        <v>949</v>
      </c>
      <c r="B944" s="137" t="s">
        <v>646</v>
      </c>
      <c r="C944" s="152" t="s">
        <v>25</v>
      </c>
      <c r="D944" s="237" t="s">
        <v>647</v>
      </c>
      <c r="E944" s="158">
        <v>2026</v>
      </c>
      <c r="F944" s="158">
        <v>2030</v>
      </c>
      <c r="G944" s="152" t="s">
        <v>649</v>
      </c>
      <c r="H944" s="158"/>
      <c r="I944" s="139">
        <v>9000</v>
      </c>
      <c r="J944" s="139">
        <f t="shared" si="223"/>
        <v>9000</v>
      </c>
      <c r="K944" s="139"/>
      <c r="L944" s="139"/>
      <c r="M944" s="139">
        <f t="shared" si="224"/>
        <v>9000</v>
      </c>
      <c r="N944" s="139"/>
      <c r="O944" s="139"/>
      <c r="P944" s="158"/>
      <c r="Q944" s="252"/>
      <c r="R944" s="116"/>
    </row>
    <row r="945" spans="1:18" s="117" customFormat="1" ht="46.5" customHeight="1">
      <c r="A945" s="168" t="s">
        <v>951</v>
      </c>
      <c r="B945" s="137" t="s">
        <v>648</v>
      </c>
      <c r="C945" s="152" t="s">
        <v>25</v>
      </c>
      <c r="D945" s="237" t="s">
        <v>647</v>
      </c>
      <c r="E945" s="158">
        <v>2026</v>
      </c>
      <c r="F945" s="158">
        <v>2030</v>
      </c>
      <c r="G945" s="152" t="s">
        <v>650</v>
      </c>
      <c r="H945" s="158"/>
      <c r="I945" s="139">
        <v>6000</v>
      </c>
      <c r="J945" s="139">
        <f t="shared" si="223"/>
        <v>6000</v>
      </c>
      <c r="K945" s="139"/>
      <c r="L945" s="139"/>
      <c r="M945" s="139">
        <f t="shared" si="224"/>
        <v>6000</v>
      </c>
      <c r="N945" s="139"/>
      <c r="O945" s="139"/>
      <c r="P945" s="158"/>
      <c r="Q945" s="252"/>
      <c r="R945" s="116"/>
    </row>
    <row r="946" spans="1:18" s="117" customFormat="1" ht="46.5" customHeight="1">
      <c r="A946" s="168" t="s">
        <v>953</v>
      </c>
      <c r="B946" s="137" t="s">
        <v>656</v>
      </c>
      <c r="C946" s="152" t="s">
        <v>25</v>
      </c>
      <c r="D946" s="237" t="s">
        <v>655</v>
      </c>
      <c r="E946" s="158">
        <v>2026</v>
      </c>
      <c r="F946" s="158">
        <v>2030</v>
      </c>
      <c r="G946" s="152" t="s">
        <v>2205</v>
      </c>
      <c r="H946" s="158"/>
      <c r="I946" s="139">
        <v>8500</v>
      </c>
      <c r="J946" s="139">
        <f t="shared" si="223"/>
        <v>8500</v>
      </c>
      <c r="K946" s="139"/>
      <c r="L946" s="139"/>
      <c r="M946" s="139">
        <f t="shared" si="224"/>
        <v>8500</v>
      </c>
      <c r="N946" s="139"/>
      <c r="O946" s="139"/>
      <c r="P946" s="158"/>
      <c r="Q946" s="252"/>
      <c r="R946" s="116"/>
    </row>
    <row r="947" spans="1:18" s="117" customFormat="1" ht="46.5" customHeight="1">
      <c r="A947" s="157">
        <v>7</v>
      </c>
      <c r="B947" s="137" t="s">
        <v>2206</v>
      </c>
      <c r="C947" s="152" t="s">
        <v>25</v>
      </c>
      <c r="D947" s="237" t="s">
        <v>658</v>
      </c>
      <c r="E947" s="158">
        <v>2026</v>
      </c>
      <c r="F947" s="158">
        <v>2030</v>
      </c>
      <c r="G947" s="152" t="s">
        <v>659</v>
      </c>
      <c r="H947" s="158"/>
      <c r="I947" s="139">
        <v>6500</v>
      </c>
      <c r="J947" s="139">
        <f t="shared" si="223"/>
        <v>6500</v>
      </c>
      <c r="K947" s="139"/>
      <c r="L947" s="139"/>
      <c r="M947" s="139">
        <f t="shared" si="224"/>
        <v>6500</v>
      </c>
      <c r="N947" s="139"/>
      <c r="O947" s="139"/>
      <c r="P947" s="158"/>
      <c r="Q947" s="252"/>
      <c r="R947" s="116"/>
    </row>
    <row r="948" spans="1:18" s="117" customFormat="1" ht="46.5" customHeight="1">
      <c r="A948" s="157">
        <v>8</v>
      </c>
      <c r="B948" s="137" t="s">
        <v>2207</v>
      </c>
      <c r="C948" s="152" t="s">
        <v>25</v>
      </c>
      <c r="D948" s="237" t="s">
        <v>663</v>
      </c>
      <c r="E948" s="158">
        <v>2026</v>
      </c>
      <c r="F948" s="158">
        <v>2030</v>
      </c>
      <c r="G948" s="152" t="s">
        <v>2208</v>
      </c>
      <c r="H948" s="158"/>
      <c r="I948" s="139">
        <v>19500</v>
      </c>
      <c r="J948" s="139">
        <f t="shared" si="223"/>
        <v>19500</v>
      </c>
      <c r="K948" s="139"/>
      <c r="L948" s="139"/>
      <c r="M948" s="139">
        <f t="shared" si="224"/>
        <v>19500</v>
      </c>
      <c r="N948" s="139"/>
      <c r="O948" s="139"/>
      <c r="P948" s="158"/>
      <c r="Q948" s="252"/>
      <c r="R948" s="116"/>
    </row>
    <row r="949" spans="1:18" s="117" customFormat="1" ht="46.5" customHeight="1">
      <c r="A949" s="168" t="s">
        <v>960</v>
      </c>
      <c r="B949" s="137" t="s">
        <v>661</v>
      </c>
      <c r="C949" s="152" t="s">
        <v>25</v>
      </c>
      <c r="D949" s="237" t="s">
        <v>660</v>
      </c>
      <c r="E949" s="158">
        <v>2026</v>
      </c>
      <c r="F949" s="158">
        <v>2030</v>
      </c>
      <c r="G949" s="152" t="s">
        <v>2209</v>
      </c>
      <c r="H949" s="158"/>
      <c r="I949" s="139">
        <v>11500</v>
      </c>
      <c r="J949" s="139">
        <f t="shared" si="223"/>
        <v>11500</v>
      </c>
      <c r="K949" s="139"/>
      <c r="L949" s="139"/>
      <c r="M949" s="139">
        <f t="shared" si="224"/>
        <v>11500</v>
      </c>
      <c r="N949" s="139"/>
      <c r="O949" s="139"/>
      <c r="P949" s="158"/>
      <c r="Q949" s="252"/>
      <c r="R949" s="116"/>
    </row>
    <row r="950" spans="1:18" s="117" customFormat="1" ht="46.5" customHeight="1">
      <c r="A950" s="168" t="s">
        <v>962</v>
      </c>
      <c r="B950" s="137" t="s">
        <v>661</v>
      </c>
      <c r="C950" s="152" t="s">
        <v>25</v>
      </c>
      <c r="D950" s="237" t="s">
        <v>660</v>
      </c>
      <c r="E950" s="158">
        <v>2026</v>
      </c>
      <c r="F950" s="158">
        <v>2030</v>
      </c>
      <c r="G950" s="152" t="s">
        <v>2209</v>
      </c>
      <c r="H950" s="158"/>
      <c r="I950" s="139">
        <v>6000</v>
      </c>
      <c r="J950" s="139">
        <f t="shared" si="223"/>
        <v>6000</v>
      </c>
      <c r="K950" s="139"/>
      <c r="L950" s="139"/>
      <c r="M950" s="139">
        <f t="shared" si="224"/>
        <v>6000</v>
      </c>
      <c r="N950" s="139"/>
      <c r="O950" s="139"/>
      <c r="P950" s="158"/>
      <c r="Q950" s="252"/>
      <c r="R950" s="116"/>
    </row>
    <row r="951" spans="1:18" s="117" customFormat="1" ht="46.5" customHeight="1">
      <c r="A951" s="168" t="s">
        <v>964</v>
      </c>
      <c r="B951" s="137" t="s">
        <v>652</v>
      </c>
      <c r="C951" s="152" t="s">
        <v>25</v>
      </c>
      <c r="D951" s="237" t="s">
        <v>653</v>
      </c>
      <c r="E951" s="158">
        <v>2026</v>
      </c>
      <c r="F951" s="158">
        <v>2030</v>
      </c>
      <c r="G951" s="152" t="s">
        <v>654</v>
      </c>
      <c r="H951" s="158"/>
      <c r="I951" s="139">
        <v>5000</v>
      </c>
      <c r="J951" s="139">
        <f t="shared" si="223"/>
        <v>5000</v>
      </c>
      <c r="K951" s="139"/>
      <c r="L951" s="139"/>
      <c r="M951" s="139">
        <f t="shared" si="224"/>
        <v>5000</v>
      </c>
      <c r="N951" s="139"/>
      <c r="O951" s="139"/>
      <c r="P951" s="158"/>
      <c r="Q951" s="252"/>
      <c r="R951" s="116"/>
    </row>
    <row r="952" spans="1:18" s="117" customFormat="1" ht="46.5" customHeight="1">
      <c r="A952" s="157">
        <v>12</v>
      </c>
      <c r="B952" s="137" t="s">
        <v>657</v>
      </c>
      <c r="C952" s="152" t="s">
        <v>25</v>
      </c>
      <c r="D952" s="237" t="s">
        <v>658</v>
      </c>
      <c r="E952" s="158">
        <v>2026</v>
      </c>
      <c r="F952" s="158">
        <v>2030</v>
      </c>
      <c r="G952" s="152" t="s">
        <v>659</v>
      </c>
      <c r="H952" s="158"/>
      <c r="I952" s="139">
        <v>5000</v>
      </c>
      <c r="J952" s="139">
        <f t="shared" si="223"/>
        <v>5000</v>
      </c>
      <c r="K952" s="139"/>
      <c r="L952" s="139"/>
      <c r="M952" s="139">
        <f t="shared" si="224"/>
        <v>5000</v>
      </c>
      <c r="N952" s="139"/>
      <c r="O952" s="139"/>
      <c r="P952" s="158"/>
      <c r="Q952" s="252"/>
      <c r="R952" s="116"/>
    </row>
    <row r="953" spans="1:18" s="117" customFormat="1" ht="46.5" customHeight="1">
      <c r="A953" s="168" t="s">
        <v>968</v>
      </c>
      <c r="B953" s="137" t="s">
        <v>2210</v>
      </c>
      <c r="C953" s="152" t="s">
        <v>25</v>
      </c>
      <c r="D953" s="237" t="s">
        <v>653</v>
      </c>
      <c r="E953" s="158">
        <v>2026</v>
      </c>
      <c r="F953" s="158">
        <v>2030</v>
      </c>
      <c r="G953" s="152" t="s">
        <v>2202</v>
      </c>
      <c r="H953" s="158"/>
      <c r="I953" s="139">
        <v>5000</v>
      </c>
      <c r="J953" s="139">
        <f t="shared" si="223"/>
        <v>5000</v>
      </c>
      <c r="K953" s="139"/>
      <c r="L953" s="139"/>
      <c r="M953" s="139">
        <f t="shared" si="224"/>
        <v>5000</v>
      </c>
      <c r="N953" s="139"/>
      <c r="O953" s="139"/>
      <c r="P953" s="158"/>
      <c r="Q953" s="252"/>
      <c r="R953" s="116"/>
    </row>
    <row r="954" spans="1:18" s="117" customFormat="1" ht="46.5" customHeight="1">
      <c r="A954" s="168" t="s">
        <v>970</v>
      </c>
      <c r="B954" s="204" t="s">
        <v>2211</v>
      </c>
      <c r="C954" s="152" t="s">
        <v>25</v>
      </c>
      <c r="D954" s="237" t="s">
        <v>662</v>
      </c>
      <c r="E954" s="158">
        <v>2026</v>
      </c>
      <c r="F954" s="158">
        <v>2030</v>
      </c>
      <c r="G954" s="152" t="s">
        <v>2212</v>
      </c>
      <c r="H954" s="158"/>
      <c r="I954" s="139">
        <v>6000</v>
      </c>
      <c r="J954" s="139">
        <f t="shared" si="223"/>
        <v>6000</v>
      </c>
      <c r="K954" s="139"/>
      <c r="L954" s="139"/>
      <c r="M954" s="139">
        <f t="shared" si="224"/>
        <v>6000</v>
      </c>
      <c r="N954" s="139"/>
      <c r="O954" s="139"/>
      <c r="P954" s="158"/>
      <c r="Q954" s="252"/>
      <c r="R954" s="116"/>
    </row>
    <row r="955" spans="1:18" s="117" customFormat="1" ht="46.5" customHeight="1">
      <c r="A955" s="157">
        <v>15</v>
      </c>
      <c r="B955" s="137" t="s">
        <v>2213</v>
      </c>
      <c r="C955" s="152" t="s">
        <v>25</v>
      </c>
      <c r="D955" s="237" t="s">
        <v>655</v>
      </c>
      <c r="E955" s="158">
        <v>2026</v>
      </c>
      <c r="F955" s="158">
        <v>2030</v>
      </c>
      <c r="G955" s="152" t="s">
        <v>2214</v>
      </c>
      <c r="H955" s="158"/>
      <c r="I955" s="139">
        <v>10000</v>
      </c>
      <c r="J955" s="139">
        <f t="shared" si="223"/>
        <v>10000</v>
      </c>
      <c r="K955" s="139"/>
      <c r="L955" s="139"/>
      <c r="M955" s="139">
        <f t="shared" si="224"/>
        <v>10000</v>
      </c>
      <c r="N955" s="139"/>
      <c r="O955" s="139"/>
      <c r="P955" s="158"/>
      <c r="Q955" s="252"/>
      <c r="R955" s="116"/>
    </row>
    <row r="956" spans="1:18" s="117" customFormat="1" ht="46.5" customHeight="1">
      <c r="A956" s="168" t="s">
        <v>974</v>
      </c>
      <c r="B956" s="137" t="s">
        <v>2215</v>
      </c>
      <c r="C956" s="152" t="s">
        <v>25</v>
      </c>
      <c r="D956" s="237" t="s">
        <v>658</v>
      </c>
      <c r="E956" s="158">
        <v>2026</v>
      </c>
      <c r="F956" s="158">
        <v>2030</v>
      </c>
      <c r="G956" s="152" t="s">
        <v>2216</v>
      </c>
      <c r="H956" s="158"/>
      <c r="I956" s="139">
        <v>6000</v>
      </c>
      <c r="J956" s="139">
        <f t="shared" si="223"/>
        <v>6000</v>
      </c>
      <c r="K956" s="139"/>
      <c r="L956" s="139"/>
      <c r="M956" s="139">
        <f t="shared" si="224"/>
        <v>6000</v>
      </c>
      <c r="N956" s="139"/>
      <c r="O956" s="139"/>
      <c r="P956" s="158"/>
      <c r="Q956" s="252"/>
      <c r="R956" s="116"/>
    </row>
    <row r="957" spans="1:18" s="117" customFormat="1" ht="46.5" customHeight="1">
      <c r="A957" s="168" t="s">
        <v>976</v>
      </c>
      <c r="B957" s="137" t="s">
        <v>2217</v>
      </c>
      <c r="C957" s="152" t="s">
        <v>25</v>
      </c>
      <c r="D957" s="237" t="s">
        <v>663</v>
      </c>
      <c r="E957" s="158">
        <v>2026</v>
      </c>
      <c r="F957" s="158">
        <v>2030</v>
      </c>
      <c r="G957" s="152" t="s">
        <v>2218</v>
      </c>
      <c r="H957" s="158"/>
      <c r="I957" s="139">
        <v>5000</v>
      </c>
      <c r="J957" s="139">
        <f t="shared" si="223"/>
        <v>5000</v>
      </c>
      <c r="K957" s="139"/>
      <c r="L957" s="139"/>
      <c r="M957" s="139">
        <f t="shared" si="224"/>
        <v>5000</v>
      </c>
      <c r="N957" s="139"/>
      <c r="O957" s="139"/>
      <c r="P957" s="158"/>
      <c r="Q957" s="252"/>
      <c r="R957" s="116"/>
    </row>
    <row r="958" spans="1:18" s="117" customFormat="1" ht="46.5" customHeight="1">
      <c r="A958" s="157">
        <v>18</v>
      </c>
      <c r="B958" s="137" t="s">
        <v>2219</v>
      </c>
      <c r="C958" s="152" t="s">
        <v>25</v>
      </c>
      <c r="D958" s="237" t="s">
        <v>660</v>
      </c>
      <c r="E958" s="158">
        <v>2026</v>
      </c>
      <c r="F958" s="158">
        <v>2030</v>
      </c>
      <c r="G958" s="152" t="s">
        <v>2220</v>
      </c>
      <c r="H958" s="158"/>
      <c r="I958" s="139">
        <v>5000</v>
      </c>
      <c r="J958" s="139">
        <f t="shared" si="223"/>
        <v>5000</v>
      </c>
      <c r="K958" s="139"/>
      <c r="L958" s="139"/>
      <c r="M958" s="139">
        <f t="shared" si="224"/>
        <v>5000</v>
      </c>
      <c r="N958" s="139"/>
      <c r="O958" s="139"/>
      <c r="P958" s="158"/>
      <c r="Q958" s="252"/>
      <c r="R958" s="116"/>
    </row>
    <row r="959" spans="1:18" s="117" customFormat="1" ht="46.5" customHeight="1">
      <c r="A959" s="168" t="s">
        <v>2221</v>
      </c>
      <c r="B959" s="137" t="s">
        <v>2222</v>
      </c>
      <c r="C959" s="152" t="s">
        <v>25</v>
      </c>
      <c r="D959" s="237" t="s">
        <v>660</v>
      </c>
      <c r="E959" s="158">
        <v>2026</v>
      </c>
      <c r="F959" s="158">
        <v>2030</v>
      </c>
      <c r="G959" s="152" t="s">
        <v>2223</v>
      </c>
      <c r="H959" s="158"/>
      <c r="I959" s="139">
        <v>5000</v>
      </c>
      <c r="J959" s="139">
        <f t="shared" si="223"/>
        <v>5000</v>
      </c>
      <c r="K959" s="139"/>
      <c r="L959" s="139"/>
      <c r="M959" s="139">
        <f t="shared" si="224"/>
        <v>5000</v>
      </c>
      <c r="N959" s="139"/>
      <c r="O959" s="139"/>
      <c r="P959" s="158"/>
      <c r="Q959" s="252"/>
      <c r="R959" s="116"/>
    </row>
    <row r="960" spans="1:18" s="117" customFormat="1" ht="46.5" customHeight="1">
      <c r="A960" s="223" t="s">
        <v>87</v>
      </c>
      <c r="B960" s="131" t="s">
        <v>113</v>
      </c>
      <c r="C960" s="182"/>
      <c r="D960" s="158"/>
      <c r="E960" s="158"/>
      <c r="F960" s="158"/>
      <c r="G960" s="158"/>
      <c r="H960" s="158"/>
      <c r="I960" s="188">
        <f>I963+I976+I984+I995</f>
        <v>389150</v>
      </c>
      <c r="J960" s="188">
        <f>J963+J976+J984+J995</f>
        <v>389150</v>
      </c>
      <c r="K960" s="188"/>
      <c r="L960" s="188"/>
      <c r="M960" s="188">
        <f>M963+M976+M984+M995</f>
        <v>389150</v>
      </c>
      <c r="N960" s="139"/>
      <c r="O960" s="139"/>
      <c r="P960" s="158"/>
      <c r="Q960" s="252"/>
      <c r="R960" s="116"/>
    </row>
    <row r="961" spans="1:18" s="117" customFormat="1" ht="46.5" customHeight="1">
      <c r="A961" s="157" t="s">
        <v>240</v>
      </c>
      <c r="B961" s="131" t="s">
        <v>2224</v>
      </c>
      <c r="C961" s="228"/>
      <c r="D961" s="228"/>
      <c r="E961" s="228"/>
      <c r="F961" s="228"/>
      <c r="G961" s="228"/>
      <c r="H961" s="228"/>
      <c r="I961" s="279"/>
      <c r="J961" s="279"/>
      <c r="K961" s="279"/>
      <c r="L961" s="279"/>
      <c r="M961" s="279"/>
      <c r="N961" s="279"/>
      <c r="O961" s="279"/>
      <c r="P961" s="228"/>
      <c r="Q961" s="252"/>
      <c r="R961" s="116"/>
    </row>
    <row r="962" spans="1:18" s="117" customFormat="1" ht="46.5" customHeight="1">
      <c r="A962" s="246" t="s">
        <v>2225</v>
      </c>
      <c r="B962" s="247" t="s">
        <v>2226</v>
      </c>
      <c r="C962" s="228"/>
      <c r="D962" s="228"/>
      <c r="E962" s="228"/>
      <c r="F962" s="228"/>
      <c r="G962" s="228"/>
      <c r="H962" s="228"/>
      <c r="I962" s="279"/>
      <c r="J962" s="279"/>
      <c r="K962" s="279"/>
      <c r="L962" s="279"/>
      <c r="M962" s="279"/>
      <c r="N962" s="279"/>
      <c r="O962" s="279"/>
      <c r="P962" s="228"/>
      <c r="Q962" s="252"/>
      <c r="R962" s="116"/>
    </row>
    <row r="963" spans="1:18" s="117" customFormat="1" ht="46.5" customHeight="1">
      <c r="A963" s="142" t="s">
        <v>19</v>
      </c>
      <c r="B963" s="131" t="s">
        <v>1763</v>
      </c>
      <c r="C963" s="228"/>
      <c r="D963" s="228"/>
      <c r="E963" s="228"/>
      <c r="F963" s="228"/>
      <c r="G963" s="228"/>
      <c r="H963" s="228"/>
      <c r="I963" s="188">
        <f>I964</f>
        <v>133950</v>
      </c>
      <c r="J963" s="188">
        <f t="shared" ref="J963:M964" si="225">J964</f>
        <v>133950</v>
      </c>
      <c r="K963" s="188"/>
      <c r="L963" s="188"/>
      <c r="M963" s="188">
        <f t="shared" si="225"/>
        <v>133950</v>
      </c>
      <c r="N963" s="279"/>
      <c r="O963" s="279"/>
      <c r="P963" s="228"/>
      <c r="Q963" s="252"/>
      <c r="R963" s="116"/>
    </row>
    <row r="964" spans="1:18" s="117" customFormat="1" ht="46.5" customHeight="1">
      <c r="A964" s="142">
        <v>2</v>
      </c>
      <c r="B964" s="131" t="s">
        <v>78</v>
      </c>
      <c r="C964" s="228"/>
      <c r="D964" s="228"/>
      <c r="E964" s="228"/>
      <c r="F964" s="228"/>
      <c r="G964" s="228"/>
      <c r="H964" s="228"/>
      <c r="I964" s="188">
        <f>I965</f>
        <v>133950</v>
      </c>
      <c r="J964" s="188">
        <f t="shared" si="225"/>
        <v>133950</v>
      </c>
      <c r="K964" s="188"/>
      <c r="L964" s="188"/>
      <c r="M964" s="188">
        <f t="shared" si="225"/>
        <v>133950</v>
      </c>
      <c r="N964" s="279"/>
      <c r="O964" s="279"/>
      <c r="P964" s="228"/>
      <c r="Q964" s="252"/>
      <c r="R964" s="116"/>
    </row>
    <row r="965" spans="1:18" s="117" customFormat="1" ht="46.5" customHeight="1">
      <c r="A965" s="142" t="s">
        <v>60</v>
      </c>
      <c r="B965" s="131" t="s">
        <v>79</v>
      </c>
      <c r="C965" s="228"/>
      <c r="D965" s="228"/>
      <c r="E965" s="228"/>
      <c r="F965" s="228"/>
      <c r="G965" s="228"/>
      <c r="H965" s="228"/>
      <c r="I965" s="188">
        <f>SUM(I966:I975)</f>
        <v>133950</v>
      </c>
      <c r="J965" s="188">
        <f>SUM(J966:J975)</f>
        <v>133950</v>
      </c>
      <c r="K965" s="188"/>
      <c r="L965" s="188"/>
      <c r="M965" s="188">
        <f>SUM(M966:M975)</f>
        <v>133950</v>
      </c>
      <c r="N965" s="279"/>
      <c r="O965" s="279"/>
      <c r="P965" s="228"/>
      <c r="Q965" s="252"/>
      <c r="R965" s="116"/>
    </row>
    <row r="966" spans="1:18" s="117" customFormat="1" ht="46.5" customHeight="1">
      <c r="A966" s="157">
        <v>1</v>
      </c>
      <c r="B966" s="137" t="s">
        <v>2227</v>
      </c>
      <c r="C966" s="152" t="s">
        <v>1077</v>
      </c>
      <c r="D966" s="152" t="s">
        <v>2228</v>
      </c>
      <c r="E966" s="157">
        <v>2026</v>
      </c>
      <c r="F966" s="157">
        <v>2028</v>
      </c>
      <c r="G966" s="152" t="s">
        <v>2229</v>
      </c>
      <c r="H966" s="158"/>
      <c r="I966" s="139">
        <v>14000</v>
      </c>
      <c r="J966" s="139">
        <v>14000</v>
      </c>
      <c r="K966" s="139"/>
      <c r="L966" s="139"/>
      <c r="M966" s="139">
        <v>14000</v>
      </c>
      <c r="N966" s="139"/>
      <c r="O966" s="139"/>
      <c r="P966" s="158"/>
      <c r="Q966" s="252"/>
      <c r="R966" s="116"/>
    </row>
    <row r="967" spans="1:18" s="117" customFormat="1" ht="46.5" customHeight="1">
      <c r="A967" s="157">
        <v>2</v>
      </c>
      <c r="B967" s="137" t="s">
        <v>2230</v>
      </c>
      <c r="C967" s="152" t="s">
        <v>1077</v>
      </c>
      <c r="D967" s="152" t="s">
        <v>2231</v>
      </c>
      <c r="E967" s="157">
        <v>2026</v>
      </c>
      <c r="F967" s="157">
        <v>2028</v>
      </c>
      <c r="G967" s="152" t="s">
        <v>2229</v>
      </c>
      <c r="H967" s="158"/>
      <c r="I967" s="139">
        <v>14500</v>
      </c>
      <c r="J967" s="139">
        <v>14500</v>
      </c>
      <c r="K967" s="139"/>
      <c r="L967" s="139"/>
      <c r="M967" s="139">
        <v>14500</v>
      </c>
      <c r="N967" s="139"/>
      <c r="O967" s="139"/>
      <c r="P967" s="158"/>
      <c r="Q967" s="252"/>
      <c r="R967" s="116"/>
    </row>
    <row r="968" spans="1:18" s="117" customFormat="1" ht="46.5" customHeight="1">
      <c r="A968" s="157">
        <v>3</v>
      </c>
      <c r="B968" s="137" t="s">
        <v>2232</v>
      </c>
      <c r="C968" s="152" t="s">
        <v>1077</v>
      </c>
      <c r="D968" s="152" t="s">
        <v>1709</v>
      </c>
      <c r="E968" s="157">
        <v>2026</v>
      </c>
      <c r="F968" s="157">
        <v>2028</v>
      </c>
      <c r="G968" s="152" t="s">
        <v>2229</v>
      </c>
      <c r="H968" s="158"/>
      <c r="I968" s="139">
        <v>14500</v>
      </c>
      <c r="J968" s="139">
        <v>14500</v>
      </c>
      <c r="K968" s="139"/>
      <c r="L968" s="139"/>
      <c r="M968" s="139">
        <v>14500</v>
      </c>
      <c r="N968" s="139"/>
      <c r="O968" s="139"/>
      <c r="P968" s="158"/>
      <c r="Q968" s="252"/>
      <c r="R968" s="116"/>
    </row>
    <row r="969" spans="1:18" s="117" customFormat="1" ht="46.5" customHeight="1">
      <c r="A969" s="157">
        <v>4</v>
      </c>
      <c r="B969" s="137" t="s">
        <v>2233</v>
      </c>
      <c r="C969" s="152" t="s">
        <v>1077</v>
      </c>
      <c r="D969" s="152" t="s">
        <v>2234</v>
      </c>
      <c r="E969" s="157">
        <v>2026</v>
      </c>
      <c r="F969" s="157">
        <v>2028</v>
      </c>
      <c r="G969" s="152" t="s">
        <v>2235</v>
      </c>
      <c r="H969" s="245"/>
      <c r="I969" s="139">
        <v>14950</v>
      </c>
      <c r="J969" s="139">
        <v>14950</v>
      </c>
      <c r="K969" s="139"/>
      <c r="L969" s="139"/>
      <c r="M969" s="139">
        <v>14950</v>
      </c>
      <c r="N969" s="139"/>
      <c r="O969" s="139"/>
      <c r="P969" s="158"/>
      <c r="Q969" s="252"/>
      <c r="R969" s="116"/>
    </row>
    <row r="970" spans="1:18" s="117" customFormat="1" ht="46.5" customHeight="1">
      <c r="A970" s="157">
        <v>5</v>
      </c>
      <c r="B970" s="137" t="s">
        <v>2236</v>
      </c>
      <c r="C970" s="152" t="s">
        <v>1077</v>
      </c>
      <c r="D970" s="152" t="s">
        <v>2237</v>
      </c>
      <c r="E970" s="157">
        <v>2026</v>
      </c>
      <c r="F970" s="157">
        <v>2028</v>
      </c>
      <c r="G970" s="152" t="s">
        <v>2238</v>
      </c>
      <c r="H970" s="158"/>
      <c r="I970" s="172">
        <v>10500</v>
      </c>
      <c r="J970" s="172">
        <v>10500</v>
      </c>
      <c r="K970" s="139"/>
      <c r="L970" s="139"/>
      <c r="M970" s="172">
        <v>10500</v>
      </c>
      <c r="N970" s="139"/>
      <c r="O970" s="139"/>
      <c r="P970" s="158"/>
      <c r="Q970" s="252"/>
      <c r="R970" s="116"/>
    </row>
    <row r="971" spans="1:18" s="117" customFormat="1" ht="46.5" customHeight="1">
      <c r="A971" s="157">
        <v>6</v>
      </c>
      <c r="B971" s="137" t="s">
        <v>2239</v>
      </c>
      <c r="C971" s="152" t="s">
        <v>1077</v>
      </c>
      <c r="D971" s="152" t="s">
        <v>1772</v>
      </c>
      <c r="E971" s="157">
        <v>2026</v>
      </c>
      <c r="F971" s="157">
        <v>2028</v>
      </c>
      <c r="G971" s="152" t="s">
        <v>2240</v>
      </c>
      <c r="H971" s="158"/>
      <c r="I971" s="139">
        <v>11500</v>
      </c>
      <c r="J971" s="139">
        <v>11500</v>
      </c>
      <c r="K971" s="139"/>
      <c r="L971" s="139"/>
      <c r="M971" s="139">
        <v>11500</v>
      </c>
      <c r="N971" s="139"/>
      <c r="O971" s="139"/>
      <c r="P971" s="158"/>
      <c r="Q971" s="252"/>
      <c r="R971" s="116"/>
    </row>
    <row r="972" spans="1:18" s="117" customFormat="1" ht="46.5" customHeight="1">
      <c r="A972" s="157">
        <v>7</v>
      </c>
      <c r="B972" s="137" t="s">
        <v>2241</v>
      </c>
      <c r="C972" s="152" t="s">
        <v>1077</v>
      </c>
      <c r="D972" s="152" t="s">
        <v>1709</v>
      </c>
      <c r="E972" s="157">
        <v>2026</v>
      </c>
      <c r="F972" s="157">
        <v>2028</v>
      </c>
      <c r="G972" s="152" t="s">
        <v>2242</v>
      </c>
      <c r="H972" s="158"/>
      <c r="I972" s="172">
        <v>14900</v>
      </c>
      <c r="J972" s="172">
        <v>14900</v>
      </c>
      <c r="K972" s="139"/>
      <c r="L972" s="139"/>
      <c r="M972" s="172">
        <v>14900</v>
      </c>
      <c r="N972" s="139"/>
      <c r="O972" s="139"/>
      <c r="P972" s="158"/>
      <c r="Q972" s="252"/>
      <c r="R972" s="116"/>
    </row>
    <row r="973" spans="1:18" s="117" customFormat="1" ht="46.5" customHeight="1">
      <c r="A973" s="157">
        <v>8</v>
      </c>
      <c r="B973" s="137" t="s">
        <v>2243</v>
      </c>
      <c r="C973" s="152" t="s">
        <v>1077</v>
      </c>
      <c r="D973" s="152" t="s">
        <v>2244</v>
      </c>
      <c r="E973" s="157">
        <v>2026</v>
      </c>
      <c r="F973" s="157">
        <v>2028</v>
      </c>
      <c r="G973" s="152" t="s">
        <v>2245</v>
      </c>
      <c r="H973" s="158"/>
      <c r="I973" s="172">
        <v>14900</v>
      </c>
      <c r="J973" s="172">
        <v>14900</v>
      </c>
      <c r="K973" s="139"/>
      <c r="L973" s="139"/>
      <c r="M973" s="172">
        <v>14900</v>
      </c>
      <c r="N973" s="139"/>
      <c r="O973" s="139"/>
      <c r="P973" s="158"/>
      <c r="Q973" s="252"/>
      <c r="R973" s="116"/>
    </row>
    <row r="974" spans="1:18" s="117" customFormat="1" ht="46.5" customHeight="1">
      <c r="A974" s="157">
        <v>9</v>
      </c>
      <c r="B974" s="137" t="s">
        <v>2246</v>
      </c>
      <c r="C974" s="152" t="s">
        <v>1077</v>
      </c>
      <c r="D974" s="152" t="s">
        <v>1729</v>
      </c>
      <c r="E974" s="157">
        <v>2026</v>
      </c>
      <c r="F974" s="157">
        <v>2028</v>
      </c>
      <c r="G974" s="152" t="s">
        <v>2247</v>
      </c>
      <c r="H974" s="158"/>
      <c r="I974" s="172">
        <v>13200</v>
      </c>
      <c r="J974" s="172">
        <v>13200</v>
      </c>
      <c r="K974" s="139"/>
      <c r="L974" s="139"/>
      <c r="M974" s="172">
        <v>13200</v>
      </c>
      <c r="N974" s="139"/>
      <c r="O974" s="139"/>
      <c r="P974" s="158"/>
      <c r="Q974" s="252"/>
      <c r="R974" s="116"/>
    </row>
    <row r="975" spans="1:18" s="117" customFormat="1" ht="46.5" customHeight="1">
      <c r="A975" s="157">
        <v>10</v>
      </c>
      <c r="B975" s="137" t="s">
        <v>2248</v>
      </c>
      <c r="C975" s="152" t="s">
        <v>1077</v>
      </c>
      <c r="D975" s="152" t="s">
        <v>1732</v>
      </c>
      <c r="E975" s="157">
        <v>2026</v>
      </c>
      <c r="F975" s="157">
        <v>2028</v>
      </c>
      <c r="G975" s="152" t="s">
        <v>2249</v>
      </c>
      <c r="H975" s="158"/>
      <c r="I975" s="172">
        <v>11000</v>
      </c>
      <c r="J975" s="172">
        <v>11000</v>
      </c>
      <c r="K975" s="139"/>
      <c r="L975" s="139"/>
      <c r="M975" s="172">
        <v>11000</v>
      </c>
      <c r="N975" s="139"/>
      <c r="O975" s="139"/>
      <c r="P975" s="158"/>
      <c r="Q975" s="252"/>
      <c r="R975" s="116"/>
    </row>
    <row r="976" spans="1:18" s="117" customFormat="1" ht="46.5" customHeight="1">
      <c r="A976" s="142"/>
      <c r="B976" s="131" t="s">
        <v>1696</v>
      </c>
      <c r="C976" s="228"/>
      <c r="D976" s="228"/>
      <c r="E976" s="228"/>
      <c r="F976" s="228"/>
      <c r="G976" s="228"/>
      <c r="H976" s="228"/>
      <c r="I976" s="188">
        <f>I977</f>
        <v>73800</v>
      </c>
      <c r="J976" s="188">
        <f t="shared" ref="J976:M977" si="226">J977</f>
        <v>73800</v>
      </c>
      <c r="K976" s="188"/>
      <c r="L976" s="188"/>
      <c r="M976" s="188">
        <f t="shared" si="226"/>
        <v>73800</v>
      </c>
      <c r="N976" s="279"/>
      <c r="O976" s="279"/>
      <c r="P976" s="228"/>
      <c r="Q976" s="252"/>
      <c r="R976" s="116"/>
    </row>
    <row r="977" spans="1:18" s="117" customFormat="1" ht="46.5" customHeight="1">
      <c r="A977" s="142">
        <v>2</v>
      </c>
      <c r="B977" s="131" t="s">
        <v>78</v>
      </c>
      <c r="C977" s="228"/>
      <c r="D977" s="228"/>
      <c r="E977" s="228"/>
      <c r="F977" s="228"/>
      <c r="G977" s="228"/>
      <c r="H977" s="228"/>
      <c r="I977" s="188">
        <f>I978</f>
        <v>73800</v>
      </c>
      <c r="J977" s="188">
        <f t="shared" si="226"/>
        <v>73800</v>
      </c>
      <c r="K977" s="188"/>
      <c r="L977" s="188"/>
      <c r="M977" s="188">
        <f t="shared" si="226"/>
        <v>73800</v>
      </c>
      <c r="N977" s="279"/>
      <c r="O977" s="279"/>
      <c r="P977" s="228"/>
      <c r="Q977" s="252"/>
      <c r="R977" s="116"/>
    </row>
    <row r="978" spans="1:18" s="117" customFormat="1" ht="46.5" customHeight="1">
      <c r="A978" s="142" t="s">
        <v>60</v>
      </c>
      <c r="B978" s="131" t="s">
        <v>79</v>
      </c>
      <c r="C978" s="228"/>
      <c r="D978" s="228"/>
      <c r="E978" s="228"/>
      <c r="F978" s="228"/>
      <c r="G978" s="228"/>
      <c r="H978" s="228"/>
      <c r="I978" s="188">
        <f>SUM(I979:I983)</f>
        <v>73800</v>
      </c>
      <c r="J978" s="188">
        <f>SUM(J979:J983)</f>
        <v>73800</v>
      </c>
      <c r="K978" s="188"/>
      <c r="L978" s="188"/>
      <c r="M978" s="188">
        <f>SUM(M979:M983)</f>
        <v>73800</v>
      </c>
      <c r="N978" s="279"/>
      <c r="O978" s="279"/>
      <c r="P978" s="228"/>
      <c r="Q978" s="252"/>
      <c r="R978" s="116"/>
    </row>
    <row r="979" spans="1:18" s="117" customFormat="1" ht="46.5" customHeight="1">
      <c r="A979" s="157">
        <v>1</v>
      </c>
      <c r="B979" s="137" t="s">
        <v>2250</v>
      </c>
      <c r="C979" s="152" t="s">
        <v>1077</v>
      </c>
      <c r="D979" s="152" t="s">
        <v>2251</v>
      </c>
      <c r="E979" s="157">
        <v>2026</v>
      </c>
      <c r="F979" s="157">
        <v>2030</v>
      </c>
      <c r="G979" s="152" t="s">
        <v>2252</v>
      </c>
      <c r="H979" s="158"/>
      <c r="I979" s="172">
        <v>14950</v>
      </c>
      <c r="J979" s="172">
        <v>14950</v>
      </c>
      <c r="K979" s="139"/>
      <c r="L979" s="139"/>
      <c r="M979" s="172">
        <v>14950</v>
      </c>
      <c r="N979" s="139"/>
      <c r="O979" s="139"/>
      <c r="P979" s="158"/>
      <c r="Q979" s="252"/>
      <c r="R979" s="116"/>
    </row>
    <row r="980" spans="1:18" s="117" customFormat="1" ht="46.5" customHeight="1">
      <c r="A980" s="157">
        <v>2</v>
      </c>
      <c r="B980" s="137" t="s">
        <v>2253</v>
      </c>
      <c r="C980" s="152" t="s">
        <v>1077</v>
      </c>
      <c r="D980" s="152" t="s">
        <v>2254</v>
      </c>
      <c r="E980" s="157">
        <v>2026</v>
      </c>
      <c r="F980" s="157">
        <v>2030</v>
      </c>
      <c r="G980" s="152" t="s">
        <v>1712</v>
      </c>
      <c r="H980" s="158"/>
      <c r="I980" s="172">
        <v>14950</v>
      </c>
      <c r="J980" s="172">
        <v>14950</v>
      </c>
      <c r="K980" s="139"/>
      <c r="L980" s="139"/>
      <c r="M980" s="172">
        <v>14950</v>
      </c>
      <c r="N980" s="139"/>
      <c r="O980" s="139"/>
      <c r="P980" s="158"/>
      <c r="Q980" s="252"/>
      <c r="R980" s="116"/>
    </row>
    <row r="981" spans="1:18" s="117" customFormat="1" ht="46.5" customHeight="1">
      <c r="A981" s="157">
        <v>3</v>
      </c>
      <c r="B981" s="137" t="s">
        <v>2255</v>
      </c>
      <c r="C981" s="152" t="s">
        <v>1077</v>
      </c>
      <c r="D981" s="152" t="s">
        <v>1758</v>
      </c>
      <c r="E981" s="157">
        <v>2026</v>
      </c>
      <c r="F981" s="157">
        <v>2030</v>
      </c>
      <c r="G981" s="152" t="s">
        <v>2256</v>
      </c>
      <c r="H981" s="158"/>
      <c r="I981" s="172">
        <v>14950</v>
      </c>
      <c r="J981" s="172">
        <v>14950</v>
      </c>
      <c r="K981" s="139"/>
      <c r="L981" s="139"/>
      <c r="M981" s="172">
        <v>14950</v>
      </c>
      <c r="N981" s="139"/>
      <c r="O981" s="139"/>
      <c r="P981" s="158"/>
      <c r="Q981" s="252"/>
      <c r="R981" s="116"/>
    </row>
    <row r="982" spans="1:18" s="117" customFormat="1" ht="46.5" customHeight="1">
      <c r="A982" s="157">
        <v>4</v>
      </c>
      <c r="B982" s="137" t="s">
        <v>2257</v>
      </c>
      <c r="C982" s="152" t="s">
        <v>1077</v>
      </c>
      <c r="D982" s="152" t="s">
        <v>1758</v>
      </c>
      <c r="E982" s="157">
        <v>2026</v>
      </c>
      <c r="F982" s="157">
        <v>2030</v>
      </c>
      <c r="G982" s="152" t="s">
        <v>1712</v>
      </c>
      <c r="H982" s="158"/>
      <c r="I982" s="172">
        <v>14950</v>
      </c>
      <c r="J982" s="172">
        <v>14950</v>
      </c>
      <c r="K982" s="139"/>
      <c r="L982" s="139"/>
      <c r="M982" s="172">
        <v>14950</v>
      </c>
      <c r="N982" s="139"/>
      <c r="O982" s="139"/>
      <c r="P982" s="158"/>
      <c r="Q982" s="252"/>
      <c r="R982" s="116"/>
    </row>
    <row r="983" spans="1:18" s="117" customFormat="1" ht="46.5" customHeight="1">
      <c r="A983" s="157">
        <v>5</v>
      </c>
      <c r="B983" s="137" t="s">
        <v>2258</v>
      </c>
      <c r="C983" s="152" t="s">
        <v>1077</v>
      </c>
      <c r="D983" s="152" t="s">
        <v>1729</v>
      </c>
      <c r="E983" s="157">
        <v>2026</v>
      </c>
      <c r="F983" s="157">
        <v>2030</v>
      </c>
      <c r="G983" s="152" t="s">
        <v>2259</v>
      </c>
      <c r="H983" s="158"/>
      <c r="I983" s="172">
        <v>14000</v>
      </c>
      <c r="J983" s="172">
        <v>14000</v>
      </c>
      <c r="K983" s="139"/>
      <c r="L983" s="139"/>
      <c r="M983" s="172">
        <v>14000</v>
      </c>
      <c r="N983" s="139"/>
      <c r="O983" s="139"/>
      <c r="P983" s="158"/>
      <c r="Q983" s="252"/>
      <c r="R983" s="116"/>
    </row>
    <row r="984" spans="1:18" s="117" customFormat="1" ht="46.5" customHeight="1">
      <c r="A984" s="142"/>
      <c r="B984" s="131" t="s">
        <v>1769</v>
      </c>
      <c r="C984" s="228"/>
      <c r="D984" s="228"/>
      <c r="E984" s="228"/>
      <c r="F984" s="228"/>
      <c r="G984" s="228"/>
      <c r="H984" s="228"/>
      <c r="I984" s="188">
        <f>I985</f>
        <v>111900</v>
      </c>
      <c r="J984" s="188">
        <f t="shared" ref="J984:M985" si="227">J985</f>
        <v>111900</v>
      </c>
      <c r="K984" s="188"/>
      <c r="L984" s="188"/>
      <c r="M984" s="188">
        <f t="shared" si="227"/>
        <v>111900</v>
      </c>
      <c r="N984" s="279"/>
      <c r="O984" s="279"/>
      <c r="P984" s="228"/>
      <c r="Q984" s="252"/>
      <c r="R984" s="116"/>
    </row>
    <row r="985" spans="1:18" s="117" customFormat="1" ht="46.5" customHeight="1">
      <c r="A985" s="142">
        <v>2</v>
      </c>
      <c r="B985" s="131" t="s">
        <v>78</v>
      </c>
      <c r="C985" s="228"/>
      <c r="D985" s="228"/>
      <c r="E985" s="228"/>
      <c r="F985" s="228"/>
      <c r="G985" s="228"/>
      <c r="H985" s="228"/>
      <c r="I985" s="188">
        <f>I986</f>
        <v>111900</v>
      </c>
      <c r="J985" s="188">
        <f t="shared" si="227"/>
        <v>111900</v>
      </c>
      <c r="K985" s="188"/>
      <c r="L985" s="188"/>
      <c r="M985" s="188">
        <f t="shared" si="227"/>
        <v>111900</v>
      </c>
      <c r="N985" s="279"/>
      <c r="O985" s="279"/>
      <c r="P985" s="228"/>
      <c r="Q985" s="252"/>
      <c r="R985" s="116"/>
    </row>
    <row r="986" spans="1:18" s="117" customFormat="1" ht="46.5" customHeight="1">
      <c r="A986" s="142" t="s">
        <v>60</v>
      </c>
      <c r="B986" s="131" t="s">
        <v>79</v>
      </c>
      <c r="C986" s="228"/>
      <c r="D986" s="228"/>
      <c r="E986" s="228"/>
      <c r="F986" s="228"/>
      <c r="G986" s="228"/>
      <c r="H986" s="228"/>
      <c r="I986" s="188">
        <f>SUM(I987:I994)</f>
        <v>111900</v>
      </c>
      <c r="J986" s="188">
        <f>SUM(J987:J994)</f>
        <v>111900</v>
      </c>
      <c r="K986" s="188"/>
      <c r="L986" s="188"/>
      <c r="M986" s="188">
        <f>SUM(M987:M994)</f>
        <v>111900</v>
      </c>
      <c r="N986" s="279"/>
      <c r="O986" s="279"/>
      <c r="P986" s="228"/>
      <c r="Q986" s="252"/>
      <c r="R986" s="116"/>
    </row>
    <row r="987" spans="1:18" s="117" customFormat="1" ht="46.5" customHeight="1">
      <c r="A987" s="157">
        <v>1</v>
      </c>
      <c r="B987" s="137" t="s">
        <v>2260</v>
      </c>
      <c r="C987" s="152" t="s">
        <v>1077</v>
      </c>
      <c r="D987" s="152" t="s">
        <v>2237</v>
      </c>
      <c r="E987" s="157">
        <v>2026</v>
      </c>
      <c r="F987" s="157">
        <v>2028</v>
      </c>
      <c r="G987" s="248" t="s">
        <v>2261</v>
      </c>
      <c r="H987" s="158"/>
      <c r="I987" s="139">
        <v>11000</v>
      </c>
      <c r="J987" s="139">
        <v>11000</v>
      </c>
      <c r="K987" s="139"/>
      <c r="L987" s="139"/>
      <c r="M987" s="139">
        <v>11000</v>
      </c>
      <c r="N987" s="139"/>
      <c r="O987" s="139"/>
      <c r="P987" s="158"/>
      <c r="Q987" s="252"/>
      <c r="R987" s="116"/>
    </row>
    <row r="988" spans="1:18" s="117" customFormat="1" ht="46.5" customHeight="1">
      <c r="A988" s="157">
        <v>2</v>
      </c>
      <c r="B988" s="298" t="s">
        <v>2262</v>
      </c>
      <c r="C988" s="152" t="s">
        <v>1077</v>
      </c>
      <c r="D988" s="158" t="s">
        <v>1772</v>
      </c>
      <c r="E988" s="157">
        <v>2026</v>
      </c>
      <c r="F988" s="157">
        <v>2028</v>
      </c>
      <c r="G988" s="248" t="s">
        <v>2263</v>
      </c>
      <c r="H988" s="245"/>
      <c r="I988" s="139">
        <v>10000</v>
      </c>
      <c r="J988" s="139">
        <v>10000</v>
      </c>
      <c r="K988" s="139"/>
      <c r="L988" s="139"/>
      <c r="M988" s="139">
        <v>10000</v>
      </c>
      <c r="N988" s="139"/>
      <c r="O988" s="139"/>
      <c r="P988" s="158"/>
      <c r="Q988" s="252"/>
      <c r="R988" s="116"/>
    </row>
    <row r="989" spans="1:18" s="117" customFormat="1" ht="46.5" customHeight="1">
      <c r="A989" s="157">
        <v>3</v>
      </c>
      <c r="B989" s="242" t="s">
        <v>2264</v>
      </c>
      <c r="C989" s="152" t="s">
        <v>1077</v>
      </c>
      <c r="D989" s="152" t="s">
        <v>1732</v>
      </c>
      <c r="E989" s="157">
        <v>2026</v>
      </c>
      <c r="F989" s="157">
        <v>2028</v>
      </c>
      <c r="G989" s="248" t="s">
        <v>2265</v>
      </c>
      <c r="H989" s="158"/>
      <c r="I989" s="139">
        <v>14500</v>
      </c>
      <c r="J989" s="139">
        <v>14500</v>
      </c>
      <c r="K989" s="139"/>
      <c r="L989" s="139"/>
      <c r="M989" s="139">
        <v>14500</v>
      </c>
      <c r="N989" s="139"/>
      <c r="O989" s="139"/>
      <c r="P989" s="158"/>
      <c r="Q989" s="252"/>
      <c r="R989" s="116"/>
    </row>
    <row r="990" spans="1:18" s="117" customFormat="1" ht="46.5" customHeight="1">
      <c r="A990" s="157">
        <v>4</v>
      </c>
      <c r="B990" s="242" t="s">
        <v>2266</v>
      </c>
      <c r="C990" s="152" t="s">
        <v>1077</v>
      </c>
      <c r="D990" s="152" t="s">
        <v>1726</v>
      </c>
      <c r="E990" s="157">
        <v>2026</v>
      </c>
      <c r="F990" s="157">
        <v>2028</v>
      </c>
      <c r="G990" s="248" t="s">
        <v>2267</v>
      </c>
      <c r="H990" s="158"/>
      <c r="I990" s="139">
        <v>14500</v>
      </c>
      <c r="J990" s="139">
        <v>14500</v>
      </c>
      <c r="K990" s="139"/>
      <c r="L990" s="139"/>
      <c r="M990" s="139">
        <v>14500</v>
      </c>
      <c r="N990" s="139"/>
      <c r="O990" s="139"/>
      <c r="P990" s="158"/>
      <c r="Q990" s="252"/>
      <c r="R990" s="116"/>
    </row>
    <row r="991" spans="1:18" s="117" customFormat="1" ht="46.5" customHeight="1">
      <c r="A991" s="157">
        <v>5</v>
      </c>
      <c r="B991" s="242" t="s">
        <v>2268</v>
      </c>
      <c r="C991" s="152" t="s">
        <v>1077</v>
      </c>
      <c r="D991" s="152" t="s">
        <v>2254</v>
      </c>
      <c r="E991" s="157">
        <v>2026</v>
      </c>
      <c r="F991" s="157">
        <v>2028</v>
      </c>
      <c r="G991" s="248" t="s">
        <v>2269</v>
      </c>
      <c r="H991" s="158"/>
      <c r="I991" s="139">
        <v>14950</v>
      </c>
      <c r="J991" s="139">
        <v>14950</v>
      </c>
      <c r="K991" s="139"/>
      <c r="L991" s="139"/>
      <c r="M991" s="139">
        <v>14950</v>
      </c>
      <c r="N991" s="139"/>
      <c r="O991" s="139"/>
      <c r="P991" s="158"/>
      <c r="Q991" s="252"/>
      <c r="R991" s="116"/>
    </row>
    <row r="992" spans="1:18" s="117" customFormat="1" ht="46.5" customHeight="1">
      <c r="A992" s="157">
        <v>6</v>
      </c>
      <c r="B992" s="242" t="s">
        <v>2270</v>
      </c>
      <c r="C992" s="152" t="s">
        <v>1077</v>
      </c>
      <c r="D992" s="157" t="s">
        <v>1699</v>
      </c>
      <c r="E992" s="157">
        <v>2026</v>
      </c>
      <c r="F992" s="157">
        <v>2028</v>
      </c>
      <c r="G992" s="248" t="s">
        <v>2271</v>
      </c>
      <c r="H992" s="158"/>
      <c r="I992" s="139">
        <v>28000</v>
      </c>
      <c r="J992" s="139">
        <v>28000</v>
      </c>
      <c r="K992" s="139"/>
      <c r="L992" s="139"/>
      <c r="M992" s="139">
        <v>28000</v>
      </c>
      <c r="N992" s="139"/>
      <c r="O992" s="139"/>
      <c r="P992" s="158"/>
      <c r="Q992" s="252"/>
      <c r="R992" s="116"/>
    </row>
    <row r="993" spans="1:18" s="117" customFormat="1" ht="46.5" customHeight="1">
      <c r="A993" s="157">
        <v>7</v>
      </c>
      <c r="B993" s="242" t="s">
        <v>2272</v>
      </c>
      <c r="C993" s="152" t="s">
        <v>1077</v>
      </c>
      <c r="D993" s="152" t="s">
        <v>1758</v>
      </c>
      <c r="E993" s="157">
        <v>2026</v>
      </c>
      <c r="F993" s="157">
        <v>2028</v>
      </c>
      <c r="G993" s="248" t="s">
        <v>2273</v>
      </c>
      <c r="H993" s="158"/>
      <c r="I993" s="139">
        <v>14950</v>
      </c>
      <c r="J993" s="139">
        <v>14950</v>
      </c>
      <c r="K993" s="139"/>
      <c r="L993" s="139"/>
      <c r="M993" s="139">
        <v>14950</v>
      </c>
      <c r="N993" s="139"/>
      <c r="O993" s="139"/>
      <c r="P993" s="158"/>
      <c r="Q993" s="252"/>
      <c r="R993" s="116"/>
    </row>
    <row r="994" spans="1:18" s="117" customFormat="1" ht="46.5" customHeight="1">
      <c r="A994" s="157">
        <v>8</v>
      </c>
      <c r="B994" s="137" t="s">
        <v>2274</v>
      </c>
      <c r="C994" s="152" t="s">
        <v>1077</v>
      </c>
      <c r="D994" s="152" t="s">
        <v>1716</v>
      </c>
      <c r="E994" s="157">
        <v>2026</v>
      </c>
      <c r="F994" s="157">
        <v>2028</v>
      </c>
      <c r="G994" s="248" t="s">
        <v>2275</v>
      </c>
      <c r="H994" s="158"/>
      <c r="I994" s="139">
        <v>4000</v>
      </c>
      <c r="J994" s="139">
        <v>4000</v>
      </c>
      <c r="K994" s="139"/>
      <c r="L994" s="139"/>
      <c r="M994" s="139">
        <v>4000</v>
      </c>
      <c r="N994" s="139"/>
      <c r="O994" s="139"/>
      <c r="P994" s="158"/>
      <c r="Q994" s="252"/>
      <c r="R994" s="116"/>
    </row>
    <row r="995" spans="1:18" s="117" customFormat="1" ht="46.5" customHeight="1">
      <c r="A995" s="142"/>
      <c r="B995" s="131" t="s">
        <v>1739</v>
      </c>
      <c r="C995" s="228"/>
      <c r="D995" s="228"/>
      <c r="E995" s="228"/>
      <c r="F995" s="228"/>
      <c r="G995" s="228"/>
      <c r="H995" s="228"/>
      <c r="I995" s="188">
        <f>I996</f>
        <v>69500</v>
      </c>
      <c r="J995" s="188">
        <f t="shared" ref="J995:M996" si="228">J996</f>
        <v>69500</v>
      </c>
      <c r="K995" s="188"/>
      <c r="L995" s="188"/>
      <c r="M995" s="188">
        <f t="shared" si="228"/>
        <v>69500</v>
      </c>
      <c r="N995" s="279"/>
      <c r="O995" s="279"/>
      <c r="P995" s="228"/>
      <c r="Q995" s="252"/>
      <c r="R995" s="116"/>
    </row>
    <row r="996" spans="1:18" s="117" customFormat="1" ht="46.5" customHeight="1">
      <c r="A996" s="142">
        <v>2</v>
      </c>
      <c r="B996" s="131" t="s">
        <v>78</v>
      </c>
      <c r="C996" s="228"/>
      <c r="D996" s="228"/>
      <c r="E996" s="228"/>
      <c r="F996" s="228"/>
      <c r="G996" s="228"/>
      <c r="H996" s="228"/>
      <c r="I996" s="188">
        <f>I997</f>
        <v>69500</v>
      </c>
      <c r="J996" s="188">
        <f t="shared" si="228"/>
        <v>69500</v>
      </c>
      <c r="K996" s="188"/>
      <c r="L996" s="188"/>
      <c r="M996" s="188">
        <f t="shared" si="228"/>
        <v>69500</v>
      </c>
      <c r="N996" s="279"/>
      <c r="O996" s="279"/>
      <c r="P996" s="228"/>
      <c r="Q996" s="252"/>
      <c r="R996" s="116"/>
    </row>
    <row r="997" spans="1:18" s="117" customFormat="1" ht="46.5" customHeight="1">
      <c r="A997" s="142" t="s">
        <v>60</v>
      </c>
      <c r="B997" s="131" t="s">
        <v>79</v>
      </c>
      <c r="C997" s="228"/>
      <c r="D997" s="228"/>
      <c r="E997" s="228"/>
      <c r="F997" s="228"/>
      <c r="G997" s="228"/>
      <c r="H997" s="228"/>
      <c r="I997" s="188">
        <f>SUM(I998:I1003)</f>
        <v>69500</v>
      </c>
      <c r="J997" s="188">
        <f>SUM(J998:J1003)</f>
        <v>69500</v>
      </c>
      <c r="K997" s="188"/>
      <c r="L997" s="188"/>
      <c r="M997" s="188">
        <f>SUM(M998:M1003)</f>
        <v>69500</v>
      </c>
      <c r="N997" s="279"/>
      <c r="O997" s="279"/>
      <c r="P997" s="228"/>
      <c r="Q997" s="252"/>
      <c r="R997" s="116"/>
    </row>
    <row r="998" spans="1:18" s="117" customFormat="1" ht="46.5" customHeight="1">
      <c r="A998" s="157">
        <v>1</v>
      </c>
      <c r="B998" s="137" t="s">
        <v>2276</v>
      </c>
      <c r="C998" s="152" t="s">
        <v>1077</v>
      </c>
      <c r="D998" s="152" t="s">
        <v>1758</v>
      </c>
      <c r="E998" s="157">
        <v>2026</v>
      </c>
      <c r="F998" s="157">
        <v>2030</v>
      </c>
      <c r="G998" s="152" t="s">
        <v>2277</v>
      </c>
      <c r="H998" s="158"/>
      <c r="I998" s="139">
        <v>12500</v>
      </c>
      <c r="J998" s="139">
        <v>12500</v>
      </c>
      <c r="K998" s="139"/>
      <c r="L998" s="139"/>
      <c r="M998" s="139">
        <v>12500</v>
      </c>
      <c r="N998" s="139"/>
      <c r="O998" s="139"/>
      <c r="P998" s="158"/>
      <c r="Q998" s="252"/>
      <c r="R998" s="116"/>
    </row>
    <row r="999" spans="1:18" s="117" customFormat="1" ht="46.5" customHeight="1">
      <c r="A999" s="157">
        <v>2</v>
      </c>
      <c r="B999" s="137" t="s">
        <v>2278</v>
      </c>
      <c r="C999" s="152" t="s">
        <v>1077</v>
      </c>
      <c r="D999" s="152" t="s">
        <v>1758</v>
      </c>
      <c r="E999" s="157">
        <v>2026</v>
      </c>
      <c r="F999" s="157">
        <v>2030</v>
      </c>
      <c r="G999" s="152" t="s">
        <v>2279</v>
      </c>
      <c r="H999" s="158"/>
      <c r="I999" s="139">
        <v>14500</v>
      </c>
      <c r="J999" s="139">
        <v>14500</v>
      </c>
      <c r="K999" s="139"/>
      <c r="L999" s="139"/>
      <c r="M999" s="139">
        <v>14500</v>
      </c>
      <c r="N999" s="139"/>
      <c r="O999" s="139"/>
      <c r="P999" s="158"/>
      <c r="Q999" s="252"/>
      <c r="R999" s="116"/>
    </row>
    <row r="1000" spans="1:18" s="117" customFormat="1" ht="46.5" customHeight="1">
      <c r="A1000" s="157">
        <v>3</v>
      </c>
      <c r="B1000" s="137" t="s">
        <v>2280</v>
      </c>
      <c r="C1000" s="152" t="s">
        <v>1077</v>
      </c>
      <c r="D1000" s="152" t="s">
        <v>2281</v>
      </c>
      <c r="E1000" s="157">
        <v>2026</v>
      </c>
      <c r="F1000" s="157">
        <v>2030</v>
      </c>
      <c r="G1000" s="152" t="s">
        <v>2282</v>
      </c>
      <c r="H1000" s="158"/>
      <c r="I1000" s="139">
        <v>12000</v>
      </c>
      <c r="J1000" s="139">
        <v>12000</v>
      </c>
      <c r="K1000" s="139"/>
      <c r="L1000" s="139"/>
      <c r="M1000" s="139">
        <v>12000</v>
      </c>
      <c r="N1000" s="139"/>
      <c r="O1000" s="139"/>
      <c r="P1000" s="158"/>
      <c r="Q1000" s="252"/>
      <c r="R1000" s="116"/>
    </row>
    <row r="1001" spans="1:18" s="117" customFormat="1" ht="46.5" customHeight="1">
      <c r="A1001" s="157">
        <v>4</v>
      </c>
      <c r="B1001" s="137" t="s">
        <v>2283</v>
      </c>
      <c r="C1001" s="152" t="s">
        <v>1077</v>
      </c>
      <c r="D1001" s="152" t="s">
        <v>2284</v>
      </c>
      <c r="E1001" s="157">
        <v>2026</v>
      </c>
      <c r="F1001" s="157">
        <v>2030</v>
      </c>
      <c r="G1001" s="152" t="s">
        <v>2285</v>
      </c>
      <c r="H1001" s="158"/>
      <c r="I1001" s="139">
        <v>12000</v>
      </c>
      <c r="J1001" s="139">
        <v>12000</v>
      </c>
      <c r="K1001" s="139"/>
      <c r="L1001" s="139"/>
      <c r="M1001" s="139">
        <v>12000</v>
      </c>
      <c r="N1001" s="139"/>
      <c r="O1001" s="139"/>
      <c r="P1001" s="158"/>
      <c r="Q1001" s="252"/>
      <c r="R1001" s="116"/>
    </row>
    <row r="1002" spans="1:18" s="117" customFormat="1" ht="46.5" customHeight="1">
      <c r="A1002" s="157">
        <v>5</v>
      </c>
      <c r="B1002" s="137" t="s">
        <v>2286</v>
      </c>
      <c r="C1002" s="152" t="s">
        <v>1077</v>
      </c>
      <c r="D1002" s="152" t="s">
        <v>2287</v>
      </c>
      <c r="E1002" s="157">
        <v>2026</v>
      </c>
      <c r="F1002" s="157">
        <v>2030</v>
      </c>
      <c r="G1002" s="152" t="s">
        <v>1748</v>
      </c>
      <c r="H1002" s="158"/>
      <c r="I1002" s="139">
        <v>14500</v>
      </c>
      <c r="J1002" s="139">
        <v>14500</v>
      </c>
      <c r="K1002" s="139"/>
      <c r="L1002" s="139"/>
      <c r="M1002" s="139">
        <v>14500</v>
      </c>
      <c r="N1002" s="139"/>
      <c r="O1002" s="139"/>
      <c r="P1002" s="158"/>
      <c r="Q1002" s="252"/>
      <c r="R1002" s="116"/>
    </row>
    <row r="1003" spans="1:18" s="117" customFormat="1" ht="46.5" customHeight="1">
      <c r="A1003" s="157">
        <v>6</v>
      </c>
      <c r="B1003" s="137" t="s">
        <v>2288</v>
      </c>
      <c r="C1003" s="152" t="s">
        <v>1077</v>
      </c>
      <c r="D1003" s="152" t="s">
        <v>2289</v>
      </c>
      <c r="E1003" s="157">
        <v>2026</v>
      </c>
      <c r="F1003" s="157">
        <v>2030</v>
      </c>
      <c r="G1003" s="152" t="s">
        <v>2290</v>
      </c>
      <c r="H1003" s="158"/>
      <c r="I1003" s="139">
        <v>4000</v>
      </c>
      <c r="J1003" s="139">
        <v>4000</v>
      </c>
      <c r="K1003" s="139"/>
      <c r="L1003" s="139"/>
      <c r="M1003" s="139">
        <v>4000</v>
      </c>
      <c r="N1003" s="139"/>
      <c r="O1003" s="139"/>
      <c r="P1003" s="158"/>
      <c r="Q1003" s="252"/>
      <c r="R1003" s="116"/>
    </row>
    <row r="1004" spans="1:18" s="117" customFormat="1" ht="46.5" customHeight="1">
      <c r="A1004" s="152" t="s">
        <v>88</v>
      </c>
      <c r="B1004" s="131" t="s">
        <v>183</v>
      </c>
      <c r="C1004" s="152"/>
      <c r="D1004" s="152"/>
      <c r="E1004" s="152"/>
      <c r="F1004" s="152"/>
      <c r="G1004" s="152"/>
      <c r="H1004" s="152"/>
      <c r="I1004" s="274">
        <f>I1006</f>
        <v>420500</v>
      </c>
      <c r="J1004" s="274">
        <f t="shared" ref="J1004:M1004" si="229">J1006</f>
        <v>420500</v>
      </c>
      <c r="K1004" s="274">
        <f t="shared" si="229"/>
        <v>0</v>
      </c>
      <c r="L1004" s="274">
        <f t="shared" si="229"/>
        <v>0</v>
      </c>
      <c r="M1004" s="274">
        <f t="shared" si="229"/>
        <v>420500</v>
      </c>
      <c r="N1004" s="172"/>
      <c r="O1004" s="172"/>
      <c r="P1004" s="152"/>
      <c r="Q1004" s="252"/>
      <c r="R1004" s="116"/>
    </row>
    <row r="1005" spans="1:18" s="117" customFormat="1" ht="46.5" customHeight="1">
      <c r="A1005" s="142">
        <v>1</v>
      </c>
      <c r="B1005" s="131" t="s">
        <v>77</v>
      </c>
      <c r="C1005" s="152"/>
      <c r="D1005" s="253"/>
      <c r="E1005" s="253"/>
      <c r="F1005" s="253"/>
      <c r="G1005" s="158"/>
      <c r="H1005" s="158"/>
      <c r="I1005" s="267"/>
      <c r="J1005" s="267"/>
      <c r="K1005" s="139"/>
      <c r="L1005" s="139"/>
      <c r="M1005" s="267"/>
      <c r="N1005" s="139"/>
      <c r="O1005" s="172"/>
      <c r="P1005" s="152"/>
      <c r="Q1005" s="252"/>
      <c r="R1005" s="116"/>
    </row>
    <row r="1006" spans="1:18" s="117" customFormat="1" ht="46.5" customHeight="1">
      <c r="A1006" s="142">
        <v>2</v>
      </c>
      <c r="B1006" s="131" t="s">
        <v>78</v>
      </c>
      <c r="C1006" s="152"/>
      <c r="D1006" s="253"/>
      <c r="E1006" s="253"/>
      <c r="F1006" s="253"/>
      <c r="G1006" s="158"/>
      <c r="H1006" s="158"/>
      <c r="I1006" s="280">
        <f>I1007</f>
        <v>420500</v>
      </c>
      <c r="J1006" s="280">
        <f>J1007</f>
        <v>420500</v>
      </c>
      <c r="K1006" s="139"/>
      <c r="L1006" s="139"/>
      <c r="M1006" s="280">
        <f>M1007</f>
        <v>420500</v>
      </c>
      <c r="N1006" s="139"/>
      <c r="O1006" s="172"/>
      <c r="P1006" s="152"/>
      <c r="Q1006" s="252"/>
      <c r="R1006" s="116"/>
    </row>
    <row r="1007" spans="1:18" s="117" customFormat="1" ht="46.5" customHeight="1">
      <c r="A1007" s="142" t="s">
        <v>60</v>
      </c>
      <c r="B1007" s="131" t="s">
        <v>79</v>
      </c>
      <c r="C1007" s="150"/>
      <c r="D1007" s="254"/>
      <c r="E1007" s="254"/>
      <c r="F1007" s="254"/>
      <c r="G1007" s="144"/>
      <c r="H1007" s="144"/>
      <c r="I1007" s="280">
        <f>SUM(I1009:I1034)</f>
        <v>420500</v>
      </c>
      <c r="J1007" s="280">
        <f t="shared" ref="J1007:M1007" si="230">SUM(J1009:J1034)</f>
        <v>420500</v>
      </c>
      <c r="K1007" s="280">
        <f t="shared" si="230"/>
        <v>0</v>
      </c>
      <c r="L1007" s="280">
        <f t="shared" si="230"/>
        <v>0</v>
      </c>
      <c r="M1007" s="280">
        <f t="shared" si="230"/>
        <v>420500</v>
      </c>
      <c r="N1007" s="188"/>
      <c r="O1007" s="172"/>
      <c r="P1007" s="152"/>
      <c r="Q1007" s="252"/>
      <c r="R1007" s="116"/>
    </row>
    <row r="1008" spans="1:18" s="117" customFormat="1" ht="46.5" customHeight="1">
      <c r="A1008" s="142" t="s">
        <v>1340</v>
      </c>
      <c r="B1008" s="131" t="s">
        <v>571</v>
      </c>
      <c r="C1008" s="150"/>
      <c r="D1008" s="254"/>
      <c r="E1008" s="254"/>
      <c r="F1008" s="254"/>
      <c r="G1008" s="144"/>
      <c r="H1008" s="144"/>
      <c r="I1008" s="280"/>
      <c r="J1008" s="280"/>
      <c r="K1008" s="188"/>
      <c r="L1008" s="188"/>
      <c r="M1008" s="280"/>
      <c r="N1008" s="188"/>
      <c r="O1008" s="172"/>
      <c r="P1008" s="152"/>
      <c r="Q1008" s="252"/>
      <c r="R1008" s="116"/>
    </row>
    <row r="1009" spans="1:18" s="117" customFormat="1" ht="46.5" customHeight="1">
      <c r="A1009" s="157">
        <v>1</v>
      </c>
      <c r="B1009" s="137" t="s">
        <v>2291</v>
      </c>
      <c r="C1009" s="152" t="s">
        <v>25</v>
      </c>
      <c r="D1009" s="158" t="s">
        <v>571</v>
      </c>
      <c r="E1009" s="255">
        <v>2027</v>
      </c>
      <c r="F1009" s="255">
        <v>2028</v>
      </c>
      <c r="G1009" s="152" t="s">
        <v>2292</v>
      </c>
      <c r="H1009" s="144"/>
      <c r="I1009" s="281">
        <v>36000</v>
      </c>
      <c r="J1009" s="281">
        <v>36000</v>
      </c>
      <c r="K1009" s="188"/>
      <c r="L1009" s="188"/>
      <c r="M1009" s="281">
        <v>36000</v>
      </c>
      <c r="N1009" s="188"/>
      <c r="O1009" s="172"/>
      <c r="P1009" s="152"/>
      <c r="Q1009" s="252"/>
      <c r="R1009" s="116"/>
    </row>
    <row r="1010" spans="1:18" s="117" customFormat="1" ht="46.5" customHeight="1">
      <c r="A1010" s="157">
        <v>2</v>
      </c>
      <c r="B1010" s="137" t="s">
        <v>2293</v>
      </c>
      <c r="C1010" s="152" t="s">
        <v>25</v>
      </c>
      <c r="D1010" s="256" t="s">
        <v>571</v>
      </c>
      <c r="E1010" s="255">
        <v>2027</v>
      </c>
      <c r="F1010" s="255">
        <v>2029</v>
      </c>
      <c r="G1010" s="152" t="s">
        <v>2294</v>
      </c>
      <c r="H1010" s="144"/>
      <c r="I1010" s="281">
        <v>50000</v>
      </c>
      <c r="J1010" s="281">
        <v>50000</v>
      </c>
      <c r="K1010" s="188"/>
      <c r="L1010" s="188"/>
      <c r="M1010" s="281">
        <v>50000</v>
      </c>
      <c r="N1010" s="188"/>
      <c r="O1010" s="172"/>
      <c r="P1010" s="152"/>
      <c r="Q1010" s="252"/>
      <c r="R1010" s="116"/>
    </row>
    <row r="1011" spans="1:18" s="117" customFormat="1" ht="46.5" customHeight="1">
      <c r="A1011" s="157">
        <v>3</v>
      </c>
      <c r="B1011" s="137" t="s">
        <v>2295</v>
      </c>
      <c r="C1011" s="152" t="s">
        <v>25</v>
      </c>
      <c r="D1011" s="253" t="s">
        <v>571</v>
      </c>
      <c r="E1011" s="256">
        <v>2026</v>
      </c>
      <c r="F1011" s="256">
        <v>2027</v>
      </c>
      <c r="G1011" s="152" t="s">
        <v>2296</v>
      </c>
      <c r="H1011" s="144"/>
      <c r="I1011" s="281">
        <v>40000</v>
      </c>
      <c r="J1011" s="281">
        <v>40000</v>
      </c>
      <c r="K1011" s="188"/>
      <c r="L1011" s="188"/>
      <c r="M1011" s="281">
        <v>40000</v>
      </c>
      <c r="N1011" s="188"/>
      <c r="O1011" s="172"/>
      <c r="P1011" s="152"/>
      <c r="Q1011" s="252"/>
      <c r="R1011" s="116"/>
    </row>
    <row r="1012" spans="1:18" s="117" customFormat="1" ht="46.5" customHeight="1">
      <c r="A1012" s="157">
        <v>4</v>
      </c>
      <c r="B1012" s="137" t="s">
        <v>2297</v>
      </c>
      <c r="C1012" s="152" t="s">
        <v>25</v>
      </c>
      <c r="D1012" s="257" t="e">
        <v>#REF!</v>
      </c>
      <c r="E1012" s="255" t="e">
        <v>#REF!</v>
      </c>
      <c r="F1012" s="255" t="e">
        <v>#REF!</v>
      </c>
      <c r="G1012" s="152" t="s">
        <v>2298</v>
      </c>
      <c r="H1012" s="144"/>
      <c r="I1012" s="281">
        <v>20000</v>
      </c>
      <c r="J1012" s="281">
        <v>20000</v>
      </c>
      <c r="K1012" s="188"/>
      <c r="L1012" s="188"/>
      <c r="M1012" s="281">
        <v>20000</v>
      </c>
      <c r="N1012" s="139"/>
      <c r="O1012" s="172"/>
      <c r="P1012" s="152"/>
      <c r="Q1012" s="252"/>
      <c r="R1012" s="116"/>
    </row>
    <row r="1013" spans="1:18" s="117" customFormat="1" ht="46.5" customHeight="1">
      <c r="A1013" s="142" t="s">
        <v>1340</v>
      </c>
      <c r="B1013" s="131" t="s">
        <v>1341</v>
      </c>
      <c r="C1013" s="150"/>
      <c r="D1013" s="254"/>
      <c r="E1013" s="258"/>
      <c r="F1013" s="258"/>
      <c r="G1013" s="150"/>
      <c r="H1013" s="144"/>
      <c r="I1013" s="282"/>
      <c r="J1013" s="282"/>
      <c r="K1013" s="188"/>
      <c r="L1013" s="188"/>
      <c r="M1013" s="282"/>
      <c r="N1013" s="188"/>
      <c r="O1013" s="172"/>
      <c r="P1013" s="152"/>
      <c r="Q1013" s="252"/>
      <c r="R1013" s="116"/>
    </row>
    <row r="1014" spans="1:18" s="117" customFormat="1" ht="46.5" customHeight="1">
      <c r="A1014" s="157">
        <v>5</v>
      </c>
      <c r="B1014" s="137" t="s">
        <v>2299</v>
      </c>
      <c r="C1014" s="152" t="s">
        <v>25</v>
      </c>
      <c r="D1014" s="253" t="s">
        <v>1341</v>
      </c>
      <c r="E1014" s="256">
        <v>2027</v>
      </c>
      <c r="F1014" s="256">
        <v>2028</v>
      </c>
      <c r="G1014" s="152" t="s">
        <v>2300</v>
      </c>
      <c r="H1014" s="158"/>
      <c r="I1014" s="281">
        <v>28000</v>
      </c>
      <c r="J1014" s="281">
        <v>28000</v>
      </c>
      <c r="K1014" s="139"/>
      <c r="L1014" s="139"/>
      <c r="M1014" s="281">
        <v>28000</v>
      </c>
      <c r="N1014" s="139"/>
      <c r="O1014" s="172"/>
      <c r="P1014" s="152"/>
      <c r="Q1014" s="252"/>
      <c r="R1014" s="116"/>
    </row>
    <row r="1015" spans="1:18" s="117" customFormat="1" ht="46.5" customHeight="1">
      <c r="A1015" s="157">
        <v>6</v>
      </c>
      <c r="B1015" s="137" t="s">
        <v>2301</v>
      </c>
      <c r="C1015" s="152" t="s">
        <v>25</v>
      </c>
      <c r="D1015" s="253" t="s">
        <v>1341</v>
      </c>
      <c r="E1015" s="253">
        <v>2026</v>
      </c>
      <c r="F1015" s="253">
        <v>2027</v>
      </c>
      <c r="G1015" s="152" t="s">
        <v>2302</v>
      </c>
      <c r="H1015" s="158"/>
      <c r="I1015" s="172">
        <v>15000</v>
      </c>
      <c r="J1015" s="172">
        <v>15000</v>
      </c>
      <c r="K1015" s="139"/>
      <c r="L1015" s="139"/>
      <c r="M1015" s="172">
        <v>15000</v>
      </c>
      <c r="N1015" s="139"/>
      <c r="O1015" s="172"/>
      <c r="P1015" s="152"/>
      <c r="Q1015" s="252"/>
      <c r="R1015" s="116"/>
    </row>
    <row r="1016" spans="1:18" s="117" customFormat="1" ht="46.5" customHeight="1">
      <c r="A1016" s="142" t="s">
        <v>1340</v>
      </c>
      <c r="B1016" s="131" t="s">
        <v>2303</v>
      </c>
      <c r="C1016" s="150"/>
      <c r="D1016" s="259"/>
      <c r="E1016" s="260"/>
      <c r="F1016" s="260"/>
      <c r="G1016" s="150"/>
      <c r="H1016" s="144"/>
      <c r="I1016" s="282"/>
      <c r="J1016" s="282"/>
      <c r="K1016" s="188"/>
      <c r="L1016" s="188"/>
      <c r="M1016" s="282"/>
      <c r="N1016" s="188"/>
      <c r="O1016" s="172"/>
      <c r="P1016" s="152"/>
      <c r="Q1016" s="252"/>
      <c r="R1016" s="116"/>
    </row>
    <row r="1017" spans="1:18" s="117" customFormat="1" ht="46.5" customHeight="1">
      <c r="A1017" s="157">
        <v>7</v>
      </c>
      <c r="B1017" s="137" t="s">
        <v>2304</v>
      </c>
      <c r="C1017" s="152" t="s">
        <v>25</v>
      </c>
      <c r="D1017" s="253" t="s">
        <v>1350</v>
      </c>
      <c r="E1017" s="256">
        <v>2026</v>
      </c>
      <c r="F1017" s="256">
        <v>2027</v>
      </c>
      <c r="G1017" s="152" t="s">
        <v>2305</v>
      </c>
      <c r="H1017" s="158"/>
      <c r="I1017" s="281">
        <v>12500</v>
      </c>
      <c r="J1017" s="281">
        <v>12500</v>
      </c>
      <c r="K1017" s="139"/>
      <c r="L1017" s="139"/>
      <c r="M1017" s="281">
        <v>12500</v>
      </c>
      <c r="N1017" s="139"/>
      <c r="O1017" s="172"/>
      <c r="P1017" s="152"/>
      <c r="Q1017" s="252"/>
      <c r="R1017" s="116"/>
    </row>
    <row r="1018" spans="1:18" s="117" customFormat="1" ht="46.5" customHeight="1">
      <c r="A1018" s="157">
        <v>8</v>
      </c>
      <c r="B1018" s="137" t="s">
        <v>2306</v>
      </c>
      <c r="C1018" s="152" t="s">
        <v>25</v>
      </c>
      <c r="D1018" s="253" t="s">
        <v>1350</v>
      </c>
      <c r="E1018" s="256">
        <v>2026</v>
      </c>
      <c r="F1018" s="256">
        <v>2027</v>
      </c>
      <c r="G1018" s="152" t="s">
        <v>2307</v>
      </c>
      <c r="H1018" s="158"/>
      <c r="I1018" s="281">
        <v>25000</v>
      </c>
      <c r="J1018" s="281">
        <v>25000</v>
      </c>
      <c r="K1018" s="139"/>
      <c r="L1018" s="139"/>
      <c r="M1018" s="281">
        <v>25000</v>
      </c>
      <c r="N1018" s="139"/>
      <c r="O1018" s="172"/>
      <c r="P1018" s="152"/>
      <c r="Q1018" s="252"/>
      <c r="R1018" s="116"/>
    </row>
    <row r="1019" spans="1:18" s="117" customFormat="1" ht="46.5" customHeight="1">
      <c r="A1019" s="142" t="s">
        <v>1366</v>
      </c>
      <c r="B1019" s="131" t="s">
        <v>1408</v>
      </c>
      <c r="C1019" s="150"/>
      <c r="D1019" s="254"/>
      <c r="E1019" s="258"/>
      <c r="F1019" s="258"/>
      <c r="G1019" s="150"/>
      <c r="H1019" s="144"/>
      <c r="I1019" s="282"/>
      <c r="J1019" s="282"/>
      <c r="K1019" s="188"/>
      <c r="L1019" s="188"/>
      <c r="M1019" s="282"/>
      <c r="N1019" s="188"/>
      <c r="O1019" s="172"/>
      <c r="P1019" s="152"/>
      <c r="Q1019" s="252"/>
      <c r="R1019" s="116"/>
    </row>
    <row r="1020" spans="1:18" s="117" customFormat="1" ht="46.5" customHeight="1">
      <c r="A1020" s="157">
        <v>9</v>
      </c>
      <c r="B1020" s="137" t="s">
        <v>2308</v>
      </c>
      <c r="C1020" s="152" t="s">
        <v>25</v>
      </c>
      <c r="D1020" s="253" t="s">
        <v>1369</v>
      </c>
      <c r="E1020" s="253">
        <v>2026</v>
      </c>
      <c r="F1020" s="253">
        <v>2027</v>
      </c>
      <c r="G1020" s="152" t="s">
        <v>2309</v>
      </c>
      <c r="H1020" s="158"/>
      <c r="I1020" s="172">
        <v>15000</v>
      </c>
      <c r="J1020" s="172">
        <v>15000</v>
      </c>
      <c r="K1020" s="139"/>
      <c r="L1020" s="139"/>
      <c r="M1020" s="172">
        <v>15000</v>
      </c>
      <c r="N1020" s="139"/>
      <c r="O1020" s="172"/>
      <c r="P1020" s="152"/>
      <c r="Q1020" s="252"/>
      <c r="R1020" s="116"/>
    </row>
    <row r="1021" spans="1:18" s="117" customFormat="1" ht="46.5" customHeight="1">
      <c r="A1021" s="142" t="s">
        <v>1340</v>
      </c>
      <c r="B1021" s="131" t="s">
        <v>2027</v>
      </c>
      <c r="C1021" s="150"/>
      <c r="D1021" s="254"/>
      <c r="E1021" s="258"/>
      <c r="F1021" s="258"/>
      <c r="G1021" s="150"/>
      <c r="H1021" s="144"/>
      <c r="I1021" s="282"/>
      <c r="J1021" s="282"/>
      <c r="K1021" s="188"/>
      <c r="L1021" s="188"/>
      <c r="M1021" s="282"/>
      <c r="N1021" s="188"/>
      <c r="O1021" s="172"/>
      <c r="P1021" s="152"/>
      <c r="Q1021" s="252"/>
      <c r="R1021" s="116"/>
    </row>
    <row r="1022" spans="1:18" s="117" customFormat="1" ht="46.5" customHeight="1">
      <c r="A1022" s="157">
        <v>10</v>
      </c>
      <c r="B1022" s="137" t="s">
        <v>2310</v>
      </c>
      <c r="C1022" s="152" t="s">
        <v>25</v>
      </c>
      <c r="D1022" s="253" t="s">
        <v>1382</v>
      </c>
      <c r="E1022" s="256">
        <v>2027</v>
      </c>
      <c r="F1022" s="256">
        <v>2028</v>
      </c>
      <c r="G1022" s="152" t="s">
        <v>2311</v>
      </c>
      <c r="H1022" s="158"/>
      <c r="I1022" s="281">
        <v>26000</v>
      </c>
      <c r="J1022" s="281">
        <v>26000</v>
      </c>
      <c r="K1022" s="139"/>
      <c r="L1022" s="139"/>
      <c r="M1022" s="281">
        <v>26000</v>
      </c>
      <c r="N1022" s="139"/>
      <c r="O1022" s="172"/>
      <c r="P1022" s="152"/>
      <c r="Q1022" s="252"/>
      <c r="R1022" s="116"/>
    </row>
    <row r="1023" spans="1:18" s="117" customFormat="1" ht="46.5" customHeight="1">
      <c r="A1023" s="142" t="s">
        <v>1340</v>
      </c>
      <c r="B1023" s="131" t="s">
        <v>1399</v>
      </c>
      <c r="C1023" s="150"/>
      <c r="D1023" s="254"/>
      <c r="E1023" s="258"/>
      <c r="F1023" s="258"/>
      <c r="G1023" s="150"/>
      <c r="H1023" s="144"/>
      <c r="I1023" s="282"/>
      <c r="J1023" s="282"/>
      <c r="K1023" s="188"/>
      <c r="L1023" s="188"/>
      <c r="M1023" s="282"/>
      <c r="N1023" s="188"/>
      <c r="O1023" s="172"/>
      <c r="P1023" s="152"/>
      <c r="Q1023" s="252"/>
      <c r="R1023" s="116"/>
    </row>
    <row r="1024" spans="1:18" s="117" customFormat="1" ht="46.5" customHeight="1">
      <c r="A1024" s="157">
        <v>11</v>
      </c>
      <c r="B1024" s="137" t="s">
        <v>2312</v>
      </c>
      <c r="C1024" s="152" t="s">
        <v>25</v>
      </c>
      <c r="D1024" s="253" t="s">
        <v>1450</v>
      </c>
      <c r="E1024" s="256">
        <v>2027</v>
      </c>
      <c r="F1024" s="256">
        <v>2028</v>
      </c>
      <c r="G1024" s="152" t="s">
        <v>2313</v>
      </c>
      <c r="H1024" s="158"/>
      <c r="I1024" s="281">
        <v>30000</v>
      </c>
      <c r="J1024" s="281">
        <v>30000</v>
      </c>
      <c r="K1024" s="139"/>
      <c r="L1024" s="139"/>
      <c r="M1024" s="281">
        <v>30000</v>
      </c>
      <c r="N1024" s="139"/>
      <c r="O1024" s="172"/>
      <c r="P1024" s="152"/>
      <c r="Q1024" s="252"/>
      <c r="R1024" s="116"/>
    </row>
    <row r="1025" spans="1:18" s="117" customFormat="1" ht="46.5" customHeight="1">
      <c r="A1025" s="157">
        <v>12</v>
      </c>
      <c r="B1025" s="137" t="s">
        <v>2314</v>
      </c>
      <c r="C1025" s="152" t="s">
        <v>25</v>
      </c>
      <c r="D1025" s="253" t="s">
        <v>1450</v>
      </c>
      <c r="E1025" s="253">
        <v>2029</v>
      </c>
      <c r="F1025" s="253">
        <v>2030</v>
      </c>
      <c r="G1025" s="152" t="s">
        <v>2315</v>
      </c>
      <c r="H1025" s="158"/>
      <c r="I1025" s="281">
        <v>15000</v>
      </c>
      <c r="J1025" s="281">
        <v>15000</v>
      </c>
      <c r="K1025" s="139"/>
      <c r="L1025" s="139"/>
      <c r="M1025" s="281">
        <v>15000</v>
      </c>
      <c r="N1025" s="139"/>
      <c r="O1025" s="172"/>
      <c r="P1025" s="152"/>
      <c r="Q1025" s="252"/>
      <c r="R1025" s="116"/>
    </row>
    <row r="1026" spans="1:18" s="117" customFormat="1" ht="46.5" customHeight="1">
      <c r="A1026" s="157">
        <v>13</v>
      </c>
      <c r="B1026" s="137" t="s">
        <v>2316</v>
      </c>
      <c r="C1026" s="152" t="s">
        <v>25</v>
      </c>
      <c r="D1026" s="253" t="s">
        <v>1450</v>
      </c>
      <c r="E1026" s="253">
        <v>2026</v>
      </c>
      <c r="F1026" s="253">
        <v>2027</v>
      </c>
      <c r="G1026" s="152" t="s">
        <v>2317</v>
      </c>
      <c r="H1026" s="144"/>
      <c r="I1026" s="267">
        <v>3000</v>
      </c>
      <c r="J1026" s="267">
        <v>3000</v>
      </c>
      <c r="K1026" s="188"/>
      <c r="L1026" s="188"/>
      <c r="M1026" s="267">
        <v>3000</v>
      </c>
      <c r="N1026" s="188"/>
      <c r="O1026" s="172"/>
      <c r="P1026" s="152"/>
      <c r="Q1026" s="252"/>
      <c r="R1026" s="116"/>
    </row>
    <row r="1027" spans="1:18" s="117" customFormat="1" ht="46.5" customHeight="1">
      <c r="A1027" s="142" t="s">
        <v>1366</v>
      </c>
      <c r="B1027" s="131" t="s">
        <v>1361</v>
      </c>
      <c r="C1027" s="150"/>
      <c r="D1027" s="254"/>
      <c r="E1027" s="254"/>
      <c r="F1027" s="254"/>
      <c r="G1027" s="150"/>
      <c r="H1027" s="144"/>
      <c r="I1027" s="280"/>
      <c r="J1027" s="280"/>
      <c r="K1027" s="188"/>
      <c r="L1027" s="188"/>
      <c r="M1027" s="280"/>
      <c r="N1027" s="188"/>
      <c r="O1027" s="172"/>
      <c r="P1027" s="152"/>
      <c r="Q1027" s="252"/>
      <c r="R1027" s="116"/>
    </row>
    <row r="1028" spans="1:18" s="117" customFormat="1" ht="46.5" customHeight="1">
      <c r="A1028" s="157">
        <v>14</v>
      </c>
      <c r="B1028" s="137" t="s">
        <v>2318</v>
      </c>
      <c r="C1028" s="152" t="s">
        <v>25</v>
      </c>
      <c r="D1028" s="253" t="s">
        <v>677</v>
      </c>
      <c r="E1028" s="253">
        <v>2029</v>
      </c>
      <c r="F1028" s="253">
        <v>2030</v>
      </c>
      <c r="G1028" s="152" t="s">
        <v>2294</v>
      </c>
      <c r="H1028" s="158"/>
      <c r="I1028" s="281">
        <v>40000</v>
      </c>
      <c r="J1028" s="281">
        <v>40000</v>
      </c>
      <c r="K1028" s="139"/>
      <c r="L1028" s="139"/>
      <c r="M1028" s="281">
        <v>40000</v>
      </c>
      <c r="N1028" s="139"/>
      <c r="O1028" s="172"/>
      <c r="P1028" s="152"/>
      <c r="Q1028" s="252"/>
      <c r="R1028" s="116"/>
    </row>
    <row r="1029" spans="1:18" s="117" customFormat="1" ht="46.5" customHeight="1">
      <c r="A1029" s="142" t="s">
        <v>1366</v>
      </c>
      <c r="B1029" s="131" t="s">
        <v>1353</v>
      </c>
      <c r="C1029" s="150"/>
      <c r="D1029" s="254"/>
      <c r="E1029" s="254"/>
      <c r="F1029" s="254"/>
      <c r="G1029" s="150"/>
      <c r="H1029" s="144"/>
      <c r="I1029" s="282"/>
      <c r="J1029" s="282"/>
      <c r="K1029" s="188"/>
      <c r="L1029" s="188"/>
      <c r="M1029" s="282"/>
      <c r="N1029" s="188"/>
      <c r="O1029" s="172"/>
      <c r="P1029" s="152"/>
      <c r="Q1029" s="252"/>
      <c r="R1029" s="116"/>
    </row>
    <row r="1030" spans="1:18" s="117" customFormat="1" ht="46.5" customHeight="1">
      <c r="A1030" s="157">
        <v>15</v>
      </c>
      <c r="B1030" s="137" t="s">
        <v>2319</v>
      </c>
      <c r="C1030" s="152" t="s">
        <v>25</v>
      </c>
      <c r="D1030" s="253" t="s">
        <v>1355</v>
      </c>
      <c r="E1030" s="253">
        <v>2029</v>
      </c>
      <c r="F1030" s="253">
        <v>20230</v>
      </c>
      <c r="G1030" s="152" t="s">
        <v>2320</v>
      </c>
      <c r="H1030" s="158"/>
      <c r="I1030" s="281">
        <v>15000</v>
      </c>
      <c r="J1030" s="281">
        <v>15000</v>
      </c>
      <c r="K1030" s="139"/>
      <c r="L1030" s="139"/>
      <c r="M1030" s="281">
        <v>15000</v>
      </c>
      <c r="N1030" s="139"/>
      <c r="O1030" s="172"/>
      <c r="P1030" s="152"/>
      <c r="Q1030" s="252"/>
      <c r="R1030" s="116"/>
    </row>
    <row r="1031" spans="1:18" s="117" customFormat="1" ht="46.5" customHeight="1">
      <c r="A1031" s="142" t="s">
        <v>1340</v>
      </c>
      <c r="B1031" s="131" t="s">
        <v>1386</v>
      </c>
      <c r="C1031" s="150"/>
      <c r="D1031" s="254"/>
      <c r="E1031" s="254"/>
      <c r="F1031" s="254"/>
      <c r="G1031" s="150"/>
      <c r="H1031" s="144"/>
      <c r="I1031" s="282"/>
      <c r="J1031" s="282"/>
      <c r="K1031" s="188"/>
      <c r="L1031" s="188"/>
      <c r="M1031" s="282"/>
      <c r="N1031" s="188"/>
      <c r="O1031" s="172"/>
      <c r="P1031" s="152"/>
      <c r="Q1031" s="252"/>
      <c r="R1031" s="116"/>
    </row>
    <row r="1032" spans="1:18" s="117" customFormat="1" ht="46.5" customHeight="1">
      <c r="A1032" s="157">
        <v>16</v>
      </c>
      <c r="B1032" s="137" t="s">
        <v>2321</v>
      </c>
      <c r="C1032" s="152" t="s">
        <v>25</v>
      </c>
      <c r="D1032" s="253" t="s">
        <v>1388</v>
      </c>
      <c r="E1032" s="253">
        <v>2029</v>
      </c>
      <c r="F1032" s="253">
        <v>20230</v>
      </c>
      <c r="G1032" s="152" t="s">
        <v>2322</v>
      </c>
      <c r="H1032" s="158"/>
      <c r="I1032" s="281">
        <v>10000</v>
      </c>
      <c r="J1032" s="281">
        <v>10000</v>
      </c>
      <c r="K1032" s="139"/>
      <c r="L1032" s="139"/>
      <c r="M1032" s="281">
        <v>10000</v>
      </c>
      <c r="N1032" s="139"/>
      <c r="O1032" s="172"/>
      <c r="P1032" s="152"/>
      <c r="Q1032" s="252"/>
      <c r="R1032" s="116"/>
    </row>
    <row r="1033" spans="1:18" s="117" customFormat="1" ht="56.25" customHeight="1">
      <c r="A1033" s="157">
        <v>17</v>
      </c>
      <c r="B1033" s="137" t="s">
        <v>2323</v>
      </c>
      <c r="C1033" s="152" t="s">
        <v>25</v>
      </c>
      <c r="D1033" s="253" t="s">
        <v>1388</v>
      </c>
      <c r="E1033" s="253">
        <v>2028</v>
      </c>
      <c r="F1033" s="253">
        <v>2030</v>
      </c>
      <c r="G1033" s="152" t="s">
        <v>2324</v>
      </c>
      <c r="H1033" s="158"/>
      <c r="I1033" s="267">
        <v>15000</v>
      </c>
      <c r="J1033" s="267">
        <v>15000</v>
      </c>
      <c r="K1033" s="139"/>
      <c r="L1033" s="139"/>
      <c r="M1033" s="267">
        <v>15000</v>
      </c>
      <c r="N1033" s="139"/>
      <c r="O1033" s="172"/>
      <c r="P1033" s="152"/>
      <c r="Q1033" s="252"/>
      <c r="R1033" s="116"/>
    </row>
    <row r="1034" spans="1:18" s="117" customFormat="1" ht="46.5" customHeight="1">
      <c r="A1034" s="157">
        <v>18</v>
      </c>
      <c r="B1034" s="154" t="s">
        <v>2325</v>
      </c>
      <c r="C1034" s="152" t="s">
        <v>25</v>
      </c>
      <c r="D1034" s="152" t="s">
        <v>826</v>
      </c>
      <c r="E1034" s="152">
        <v>2028</v>
      </c>
      <c r="F1034" s="152">
        <v>2030</v>
      </c>
      <c r="G1034" s="155" t="s">
        <v>2395</v>
      </c>
      <c r="H1034" s="152"/>
      <c r="I1034" s="265">
        <v>25000</v>
      </c>
      <c r="J1034" s="265">
        <v>25000</v>
      </c>
      <c r="K1034" s="265"/>
      <c r="L1034" s="265"/>
      <c r="M1034" s="265">
        <f>I1034-K1034</f>
        <v>25000</v>
      </c>
      <c r="N1034" s="172"/>
      <c r="O1034" s="172"/>
      <c r="P1034" s="152" t="s">
        <v>2145</v>
      </c>
      <c r="Q1034" s="252"/>
      <c r="R1034" s="116"/>
    </row>
    <row r="1035" spans="1:18" s="117" customFormat="1" ht="46.5" customHeight="1">
      <c r="A1035" s="142" t="s">
        <v>91</v>
      </c>
      <c r="B1035" s="131" t="s">
        <v>120</v>
      </c>
      <c r="C1035" s="182"/>
      <c r="D1035" s="158"/>
      <c r="E1035" s="158"/>
      <c r="F1035" s="158"/>
      <c r="G1035" s="157"/>
      <c r="H1035" s="158"/>
      <c r="I1035" s="280">
        <f>SUM(I1039:I1059)</f>
        <v>278351</v>
      </c>
      <c r="J1035" s="280">
        <f>SUM(J1039:J1059)</f>
        <v>278351</v>
      </c>
      <c r="K1035" s="139"/>
      <c r="L1035" s="139"/>
      <c r="M1035" s="280">
        <f>SUM(M1039:M1059)</f>
        <v>278351</v>
      </c>
      <c r="N1035" s="139"/>
      <c r="O1035" s="139"/>
      <c r="P1035" s="158"/>
      <c r="Q1035" s="252"/>
      <c r="R1035" s="116"/>
    </row>
    <row r="1036" spans="1:18" s="117" customFormat="1" ht="46.5" customHeight="1">
      <c r="A1036" s="142">
        <v>1</v>
      </c>
      <c r="B1036" s="131" t="s">
        <v>77</v>
      </c>
      <c r="C1036" s="182"/>
      <c r="D1036" s="158"/>
      <c r="E1036" s="158"/>
      <c r="F1036" s="158"/>
      <c r="G1036" s="157"/>
      <c r="H1036" s="158"/>
      <c r="I1036" s="267"/>
      <c r="J1036" s="267"/>
      <c r="K1036" s="139"/>
      <c r="L1036" s="139"/>
      <c r="M1036" s="267"/>
      <c r="N1036" s="139"/>
      <c r="O1036" s="139"/>
      <c r="P1036" s="158"/>
      <c r="Q1036" s="252"/>
      <c r="R1036" s="116"/>
    </row>
    <row r="1037" spans="1:18" s="117" customFormat="1" ht="46.5" customHeight="1">
      <c r="A1037" s="142">
        <v>2</v>
      </c>
      <c r="B1037" s="131" t="s">
        <v>78</v>
      </c>
      <c r="C1037" s="182"/>
      <c r="D1037" s="158"/>
      <c r="E1037" s="158"/>
      <c r="F1037" s="158"/>
      <c r="G1037" s="157"/>
      <c r="H1037" s="158"/>
      <c r="I1037" s="267"/>
      <c r="J1037" s="267"/>
      <c r="K1037" s="139"/>
      <c r="L1037" s="139"/>
      <c r="M1037" s="267"/>
      <c r="N1037" s="139"/>
      <c r="O1037" s="139"/>
      <c r="P1037" s="158"/>
      <c r="Q1037" s="252"/>
      <c r="R1037" s="116"/>
    </row>
    <row r="1038" spans="1:18" s="117" customFormat="1" ht="46.5" customHeight="1">
      <c r="A1038" s="142" t="s">
        <v>60</v>
      </c>
      <c r="B1038" s="131" t="s">
        <v>79</v>
      </c>
      <c r="C1038" s="182"/>
      <c r="D1038" s="158"/>
      <c r="E1038" s="158"/>
      <c r="F1038" s="158"/>
      <c r="G1038" s="157"/>
      <c r="H1038" s="158"/>
      <c r="I1038" s="267"/>
      <c r="J1038" s="267"/>
      <c r="K1038" s="139"/>
      <c r="L1038" s="139"/>
      <c r="M1038" s="267"/>
      <c r="N1038" s="139"/>
      <c r="O1038" s="139"/>
      <c r="P1038" s="158"/>
      <c r="Q1038" s="252"/>
      <c r="R1038" s="116"/>
    </row>
    <row r="1039" spans="1:18" s="117" customFormat="1" ht="46.5" customHeight="1">
      <c r="A1039" s="157">
        <v>1</v>
      </c>
      <c r="B1039" s="137" t="s">
        <v>2326</v>
      </c>
      <c r="C1039" s="152" t="s">
        <v>25</v>
      </c>
      <c r="D1039" s="152" t="s">
        <v>2327</v>
      </c>
      <c r="E1039" s="158"/>
      <c r="F1039" s="158"/>
      <c r="G1039" s="152" t="s">
        <v>2328</v>
      </c>
      <c r="H1039" s="158"/>
      <c r="I1039" s="267">
        <f>15*4000</f>
        <v>60000</v>
      </c>
      <c r="J1039" s="267">
        <f>15*4000</f>
        <v>60000</v>
      </c>
      <c r="K1039" s="139"/>
      <c r="L1039" s="139"/>
      <c r="M1039" s="267">
        <f>15*4000</f>
        <v>60000</v>
      </c>
      <c r="N1039" s="139"/>
      <c r="O1039" s="139"/>
      <c r="P1039" s="158"/>
      <c r="Q1039" s="252"/>
      <c r="R1039" s="116"/>
    </row>
    <row r="1040" spans="1:18" s="117" customFormat="1" ht="46.5" customHeight="1">
      <c r="A1040" s="157">
        <v>2</v>
      </c>
      <c r="B1040" s="137" t="s">
        <v>2329</v>
      </c>
      <c r="C1040" s="152" t="s">
        <v>25</v>
      </c>
      <c r="D1040" s="216" t="s">
        <v>2330</v>
      </c>
      <c r="E1040" s="158"/>
      <c r="F1040" s="158"/>
      <c r="G1040" s="152" t="s">
        <v>2331</v>
      </c>
      <c r="H1040" s="158"/>
      <c r="I1040" s="267">
        <v>35000</v>
      </c>
      <c r="J1040" s="267">
        <v>35000</v>
      </c>
      <c r="K1040" s="139"/>
      <c r="L1040" s="139"/>
      <c r="M1040" s="267">
        <v>35000</v>
      </c>
      <c r="N1040" s="139"/>
      <c r="O1040" s="139"/>
      <c r="P1040" s="158"/>
      <c r="Q1040" s="252"/>
      <c r="R1040" s="116"/>
    </row>
    <row r="1041" spans="1:18" s="117" customFormat="1" ht="46.5" customHeight="1">
      <c r="A1041" s="157">
        <v>3</v>
      </c>
      <c r="B1041" s="137" t="s">
        <v>2332</v>
      </c>
      <c r="C1041" s="152" t="s">
        <v>25</v>
      </c>
      <c r="D1041" s="216" t="s">
        <v>2333</v>
      </c>
      <c r="E1041" s="158"/>
      <c r="F1041" s="158"/>
      <c r="G1041" s="152" t="s">
        <v>2334</v>
      </c>
      <c r="H1041" s="158"/>
      <c r="I1041" s="267">
        <v>10000</v>
      </c>
      <c r="J1041" s="267">
        <v>10000</v>
      </c>
      <c r="K1041" s="139"/>
      <c r="L1041" s="139"/>
      <c r="M1041" s="267">
        <v>10000</v>
      </c>
      <c r="N1041" s="139"/>
      <c r="O1041" s="139"/>
      <c r="P1041" s="158"/>
      <c r="Q1041" s="252"/>
      <c r="R1041" s="116"/>
    </row>
    <row r="1042" spans="1:18" s="117" customFormat="1" ht="46.5" customHeight="1">
      <c r="A1042" s="157">
        <v>4</v>
      </c>
      <c r="B1042" s="137" t="s">
        <v>2335</v>
      </c>
      <c r="C1042" s="152" t="s">
        <v>25</v>
      </c>
      <c r="D1042" s="216" t="s">
        <v>702</v>
      </c>
      <c r="E1042" s="163"/>
      <c r="F1042" s="163"/>
      <c r="G1042" s="216" t="s">
        <v>2336</v>
      </c>
      <c r="H1042" s="163"/>
      <c r="I1042" s="267">
        <v>6584</v>
      </c>
      <c r="J1042" s="267">
        <v>6584</v>
      </c>
      <c r="K1042" s="139"/>
      <c r="L1042" s="139"/>
      <c r="M1042" s="267">
        <v>6584</v>
      </c>
      <c r="N1042" s="139"/>
      <c r="O1042" s="139"/>
      <c r="P1042" s="163"/>
      <c r="Q1042" s="252"/>
      <c r="R1042" s="116"/>
    </row>
    <row r="1043" spans="1:18" s="117" customFormat="1" ht="46.5" customHeight="1">
      <c r="A1043" s="157">
        <v>5</v>
      </c>
      <c r="B1043" s="137" t="s">
        <v>2337</v>
      </c>
      <c r="C1043" s="152" t="s">
        <v>25</v>
      </c>
      <c r="D1043" s="216" t="s">
        <v>696</v>
      </c>
      <c r="E1043" s="163"/>
      <c r="F1043" s="163"/>
      <c r="G1043" s="216" t="s">
        <v>2338</v>
      </c>
      <c r="H1043" s="163"/>
      <c r="I1043" s="267">
        <v>7507</v>
      </c>
      <c r="J1043" s="267">
        <v>7507</v>
      </c>
      <c r="K1043" s="139"/>
      <c r="L1043" s="139"/>
      <c r="M1043" s="267">
        <v>7507</v>
      </c>
      <c r="N1043" s="139"/>
      <c r="O1043" s="139"/>
      <c r="P1043" s="163"/>
      <c r="Q1043" s="252"/>
      <c r="R1043" s="116"/>
    </row>
    <row r="1044" spans="1:18" s="117" customFormat="1" ht="46.5" customHeight="1">
      <c r="A1044" s="157">
        <v>6</v>
      </c>
      <c r="B1044" s="137" t="s">
        <v>2339</v>
      </c>
      <c r="C1044" s="152" t="s">
        <v>25</v>
      </c>
      <c r="D1044" s="216" t="s">
        <v>1084</v>
      </c>
      <c r="E1044" s="163"/>
      <c r="F1044" s="163"/>
      <c r="G1044" s="216" t="s">
        <v>2340</v>
      </c>
      <c r="H1044" s="163"/>
      <c r="I1044" s="267">
        <v>7853</v>
      </c>
      <c r="J1044" s="267">
        <v>7853</v>
      </c>
      <c r="K1044" s="139"/>
      <c r="L1044" s="139"/>
      <c r="M1044" s="267">
        <v>7853</v>
      </c>
      <c r="N1044" s="139"/>
      <c r="O1044" s="139"/>
      <c r="P1044" s="163"/>
      <c r="Q1044" s="252"/>
      <c r="R1044" s="116"/>
    </row>
    <row r="1045" spans="1:18" s="117" customFormat="1" ht="46.5" customHeight="1">
      <c r="A1045" s="157">
        <v>7</v>
      </c>
      <c r="B1045" s="137" t="s">
        <v>2341</v>
      </c>
      <c r="C1045" s="152" t="s">
        <v>25</v>
      </c>
      <c r="D1045" s="152" t="s">
        <v>1089</v>
      </c>
      <c r="E1045" s="163"/>
      <c r="F1045" s="163"/>
      <c r="G1045" s="216" t="s">
        <v>2342</v>
      </c>
      <c r="H1045" s="163"/>
      <c r="I1045" s="267">
        <v>5182</v>
      </c>
      <c r="J1045" s="267">
        <v>5182</v>
      </c>
      <c r="K1045" s="139"/>
      <c r="L1045" s="139"/>
      <c r="M1045" s="267">
        <v>5182</v>
      </c>
      <c r="N1045" s="139"/>
      <c r="O1045" s="139"/>
      <c r="P1045" s="163"/>
      <c r="Q1045" s="252"/>
      <c r="R1045" s="116"/>
    </row>
    <row r="1046" spans="1:18" s="117" customFormat="1" ht="46.5" customHeight="1">
      <c r="A1046" s="157">
        <v>8</v>
      </c>
      <c r="B1046" s="137" t="s">
        <v>2343</v>
      </c>
      <c r="C1046" s="152" t="s">
        <v>25</v>
      </c>
      <c r="D1046" s="216" t="s">
        <v>1084</v>
      </c>
      <c r="E1046" s="163"/>
      <c r="F1046" s="163"/>
      <c r="G1046" s="216" t="s">
        <v>2344</v>
      </c>
      <c r="H1046" s="163"/>
      <c r="I1046" s="267">
        <v>7905</v>
      </c>
      <c r="J1046" s="267">
        <v>7905</v>
      </c>
      <c r="K1046" s="139"/>
      <c r="L1046" s="139"/>
      <c r="M1046" s="267">
        <v>7905</v>
      </c>
      <c r="N1046" s="139"/>
      <c r="O1046" s="139"/>
      <c r="P1046" s="163"/>
      <c r="Q1046" s="252"/>
      <c r="R1046" s="116"/>
    </row>
    <row r="1047" spans="1:18" s="117" customFormat="1" ht="46.5" customHeight="1">
      <c r="A1047" s="157">
        <v>9</v>
      </c>
      <c r="B1047" s="137" t="s">
        <v>2345</v>
      </c>
      <c r="C1047" s="152" t="s">
        <v>25</v>
      </c>
      <c r="D1047" s="216" t="s">
        <v>700</v>
      </c>
      <c r="E1047" s="163"/>
      <c r="F1047" s="163"/>
      <c r="G1047" s="216" t="s">
        <v>2346</v>
      </c>
      <c r="H1047" s="163"/>
      <c r="I1047" s="267">
        <v>8679</v>
      </c>
      <c r="J1047" s="267">
        <v>8679</v>
      </c>
      <c r="K1047" s="139"/>
      <c r="L1047" s="139"/>
      <c r="M1047" s="267">
        <v>8679</v>
      </c>
      <c r="N1047" s="139"/>
      <c r="O1047" s="139"/>
      <c r="P1047" s="163"/>
      <c r="Q1047" s="252"/>
      <c r="R1047" s="116"/>
    </row>
    <row r="1048" spans="1:18" s="117" customFormat="1" ht="46.5" customHeight="1">
      <c r="A1048" s="157">
        <v>10</v>
      </c>
      <c r="B1048" s="137" t="s">
        <v>2347</v>
      </c>
      <c r="C1048" s="152" t="s">
        <v>25</v>
      </c>
      <c r="D1048" s="152" t="s">
        <v>701</v>
      </c>
      <c r="E1048" s="163"/>
      <c r="F1048" s="163"/>
      <c r="G1048" s="216" t="s">
        <v>2348</v>
      </c>
      <c r="H1048" s="163"/>
      <c r="I1048" s="267">
        <v>5732</v>
      </c>
      <c r="J1048" s="267">
        <v>5732</v>
      </c>
      <c r="K1048" s="139"/>
      <c r="L1048" s="139"/>
      <c r="M1048" s="267">
        <v>5732</v>
      </c>
      <c r="N1048" s="139"/>
      <c r="O1048" s="139"/>
      <c r="P1048" s="163"/>
      <c r="Q1048" s="252"/>
      <c r="R1048" s="116"/>
    </row>
    <row r="1049" spans="1:18" s="117" customFormat="1" ht="46.5" customHeight="1">
      <c r="A1049" s="157">
        <v>11</v>
      </c>
      <c r="B1049" s="137" t="s">
        <v>2349</v>
      </c>
      <c r="C1049" s="152" t="s">
        <v>25</v>
      </c>
      <c r="D1049" s="216" t="s">
        <v>702</v>
      </c>
      <c r="E1049" s="163"/>
      <c r="F1049" s="163"/>
      <c r="G1049" s="216" t="s">
        <v>2350</v>
      </c>
      <c r="H1049" s="163"/>
      <c r="I1049" s="267">
        <v>5937</v>
      </c>
      <c r="J1049" s="267">
        <v>5937</v>
      </c>
      <c r="K1049" s="139"/>
      <c r="L1049" s="139"/>
      <c r="M1049" s="267">
        <v>5937</v>
      </c>
      <c r="N1049" s="139"/>
      <c r="O1049" s="139"/>
      <c r="P1049" s="163"/>
      <c r="Q1049" s="252"/>
      <c r="R1049" s="116"/>
    </row>
    <row r="1050" spans="1:18" s="117" customFormat="1" ht="46.5" customHeight="1">
      <c r="A1050" s="157">
        <v>12</v>
      </c>
      <c r="B1050" s="137" t="s">
        <v>2351</v>
      </c>
      <c r="C1050" s="152" t="s">
        <v>25</v>
      </c>
      <c r="D1050" s="152" t="s">
        <v>1125</v>
      </c>
      <c r="E1050" s="163"/>
      <c r="F1050" s="163"/>
      <c r="G1050" s="216" t="s">
        <v>2352</v>
      </c>
      <c r="H1050" s="163"/>
      <c r="I1050" s="267">
        <v>5628</v>
      </c>
      <c r="J1050" s="267">
        <v>5628</v>
      </c>
      <c r="K1050" s="139"/>
      <c r="L1050" s="139"/>
      <c r="M1050" s="267">
        <v>5628</v>
      </c>
      <c r="N1050" s="139"/>
      <c r="O1050" s="139"/>
      <c r="P1050" s="163"/>
      <c r="Q1050" s="252"/>
      <c r="R1050" s="116"/>
    </row>
    <row r="1051" spans="1:18" s="117" customFormat="1" ht="46.5" customHeight="1">
      <c r="A1051" s="157">
        <v>13</v>
      </c>
      <c r="B1051" s="137" t="s">
        <v>2353</v>
      </c>
      <c r="C1051" s="152" t="s">
        <v>25</v>
      </c>
      <c r="D1051" s="216" t="s">
        <v>1159</v>
      </c>
      <c r="E1051" s="163"/>
      <c r="F1051" s="163"/>
      <c r="G1051" s="216" t="s">
        <v>2354</v>
      </c>
      <c r="H1051" s="163"/>
      <c r="I1051" s="267">
        <v>7523</v>
      </c>
      <c r="J1051" s="267">
        <v>7523</v>
      </c>
      <c r="K1051" s="139"/>
      <c r="L1051" s="139"/>
      <c r="M1051" s="267">
        <v>7523</v>
      </c>
      <c r="N1051" s="139"/>
      <c r="O1051" s="139"/>
      <c r="P1051" s="163"/>
      <c r="Q1051" s="252"/>
      <c r="R1051" s="116"/>
    </row>
    <row r="1052" spans="1:18" s="117" customFormat="1" ht="46.5" customHeight="1">
      <c r="A1052" s="157">
        <v>14</v>
      </c>
      <c r="B1052" s="137" t="s">
        <v>2355</v>
      </c>
      <c r="C1052" s="152" t="s">
        <v>25</v>
      </c>
      <c r="D1052" s="152" t="s">
        <v>700</v>
      </c>
      <c r="E1052" s="163"/>
      <c r="F1052" s="163"/>
      <c r="G1052" s="216" t="s">
        <v>2356</v>
      </c>
      <c r="H1052" s="163"/>
      <c r="I1052" s="267">
        <v>13290</v>
      </c>
      <c r="J1052" s="267">
        <v>13290</v>
      </c>
      <c r="K1052" s="139"/>
      <c r="L1052" s="139"/>
      <c r="M1052" s="267">
        <v>13290</v>
      </c>
      <c r="N1052" s="139"/>
      <c r="O1052" s="139"/>
      <c r="P1052" s="163"/>
      <c r="Q1052" s="252"/>
      <c r="R1052" s="116"/>
    </row>
    <row r="1053" spans="1:18" s="117" customFormat="1" ht="46.5" customHeight="1">
      <c r="A1053" s="157">
        <v>15</v>
      </c>
      <c r="B1053" s="137" t="s">
        <v>2357</v>
      </c>
      <c r="C1053" s="152" t="s">
        <v>25</v>
      </c>
      <c r="D1053" s="152" t="s">
        <v>698</v>
      </c>
      <c r="E1053" s="163"/>
      <c r="F1053" s="163"/>
      <c r="G1053" s="216" t="s">
        <v>2358</v>
      </c>
      <c r="H1053" s="163"/>
      <c r="I1053" s="267">
        <v>7829</v>
      </c>
      <c r="J1053" s="267">
        <v>7829</v>
      </c>
      <c r="K1053" s="139"/>
      <c r="L1053" s="139"/>
      <c r="M1053" s="267">
        <v>7829</v>
      </c>
      <c r="N1053" s="139"/>
      <c r="O1053" s="139"/>
      <c r="P1053" s="163"/>
      <c r="Q1053" s="252"/>
      <c r="R1053" s="116"/>
    </row>
    <row r="1054" spans="1:18" s="117" customFormat="1" ht="46.5" customHeight="1">
      <c r="A1054" s="157">
        <v>16</v>
      </c>
      <c r="B1054" s="137" t="s">
        <v>2359</v>
      </c>
      <c r="C1054" s="152" t="s">
        <v>25</v>
      </c>
      <c r="D1054" s="216" t="s">
        <v>1081</v>
      </c>
      <c r="E1054" s="163"/>
      <c r="F1054" s="163"/>
      <c r="G1054" s="216" t="s">
        <v>2360</v>
      </c>
      <c r="H1054" s="163"/>
      <c r="I1054" s="267">
        <v>8622</v>
      </c>
      <c r="J1054" s="267">
        <v>8622</v>
      </c>
      <c r="K1054" s="139"/>
      <c r="L1054" s="139"/>
      <c r="M1054" s="267">
        <v>8622</v>
      </c>
      <c r="N1054" s="139"/>
      <c r="O1054" s="139"/>
      <c r="P1054" s="163"/>
      <c r="Q1054" s="252"/>
      <c r="R1054" s="116"/>
    </row>
    <row r="1055" spans="1:18" s="117" customFormat="1" ht="46.5" customHeight="1">
      <c r="A1055" s="157">
        <v>17</v>
      </c>
      <c r="B1055" s="137" t="s">
        <v>2361</v>
      </c>
      <c r="C1055" s="152" t="s">
        <v>25</v>
      </c>
      <c r="D1055" s="216" t="s">
        <v>2362</v>
      </c>
      <c r="E1055" s="158"/>
      <c r="F1055" s="158"/>
      <c r="G1055" s="152" t="s">
        <v>2363</v>
      </c>
      <c r="H1055" s="158"/>
      <c r="I1055" s="267">
        <f>6*2000</f>
        <v>12000</v>
      </c>
      <c r="J1055" s="267">
        <f>6*2000</f>
        <v>12000</v>
      </c>
      <c r="K1055" s="139"/>
      <c r="L1055" s="139"/>
      <c r="M1055" s="267">
        <f>6*2000</f>
        <v>12000</v>
      </c>
      <c r="N1055" s="139"/>
      <c r="O1055" s="139"/>
      <c r="P1055" s="182"/>
      <c r="Q1055" s="252"/>
      <c r="R1055" s="116"/>
    </row>
    <row r="1056" spans="1:18" s="117" customFormat="1" ht="46.5" customHeight="1">
      <c r="A1056" s="157">
        <v>18</v>
      </c>
      <c r="B1056" s="137" t="s">
        <v>2364</v>
      </c>
      <c r="C1056" s="152" t="s">
        <v>25</v>
      </c>
      <c r="D1056" s="216" t="s">
        <v>2362</v>
      </c>
      <c r="E1056" s="158"/>
      <c r="F1056" s="158"/>
      <c r="G1056" s="152" t="s">
        <v>1132</v>
      </c>
      <c r="H1056" s="158"/>
      <c r="I1056" s="267">
        <f>4*2500</f>
        <v>10000</v>
      </c>
      <c r="J1056" s="267">
        <f>4*2500</f>
        <v>10000</v>
      </c>
      <c r="K1056" s="139"/>
      <c r="L1056" s="139"/>
      <c r="M1056" s="267">
        <f>4*2500</f>
        <v>10000</v>
      </c>
      <c r="N1056" s="139"/>
      <c r="O1056" s="139"/>
      <c r="P1056" s="158"/>
      <c r="Q1056" s="252"/>
      <c r="R1056" s="116"/>
    </row>
    <row r="1057" spans="1:18" s="117" customFormat="1" ht="46.5" customHeight="1">
      <c r="A1057" s="157">
        <v>19</v>
      </c>
      <c r="B1057" s="137" t="s">
        <v>2365</v>
      </c>
      <c r="C1057" s="152" t="s">
        <v>25</v>
      </c>
      <c r="D1057" s="216" t="s">
        <v>2366</v>
      </c>
      <c r="E1057" s="158"/>
      <c r="F1057" s="158"/>
      <c r="G1057" s="152" t="s">
        <v>1977</v>
      </c>
      <c r="H1057" s="158"/>
      <c r="I1057" s="267">
        <f>10*1800</f>
        <v>18000</v>
      </c>
      <c r="J1057" s="267">
        <f>10*1800</f>
        <v>18000</v>
      </c>
      <c r="K1057" s="139"/>
      <c r="L1057" s="139"/>
      <c r="M1057" s="267">
        <f>10*1800</f>
        <v>18000</v>
      </c>
      <c r="N1057" s="139"/>
      <c r="O1057" s="139"/>
      <c r="P1057" s="158"/>
      <c r="Q1057" s="252"/>
      <c r="R1057" s="116"/>
    </row>
    <row r="1058" spans="1:18" s="117" customFormat="1" ht="46.5" customHeight="1">
      <c r="A1058" s="157">
        <v>20</v>
      </c>
      <c r="B1058" s="137" t="s">
        <v>2367</v>
      </c>
      <c r="C1058" s="152" t="s">
        <v>25</v>
      </c>
      <c r="D1058" s="152" t="s">
        <v>2368</v>
      </c>
      <c r="E1058" s="158"/>
      <c r="F1058" s="158"/>
      <c r="G1058" s="152" t="s">
        <v>1977</v>
      </c>
      <c r="H1058" s="158"/>
      <c r="I1058" s="267">
        <v>16000</v>
      </c>
      <c r="J1058" s="267">
        <v>16000</v>
      </c>
      <c r="K1058" s="139"/>
      <c r="L1058" s="139"/>
      <c r="M1058" s="267">
        <v>16000</v>
      </c>
      <c r="N1058" s="139"/>
      <c r="O1058" s="139"/>
      <c r="P1058" s="158"/>
      <c r="Q1058" s="252"/>
      <c r="R1058" s="116"/>
    </row>
    <row r="1059" spans="1:18" s="117" customFormat="1" ht="46.5" customHeight="1">
      <c r="A1059" s="157">
        <v>21</v>
      </c>
      <c r="B1059" s="137" t="s">
        <v>2369</v>
      </c>
      <c r="C1059" s="152" t="s">
        <v>25</v>
      </c>
      <c r="D1059" s="216" t="s">
        <v>2370</v>
      </c>
      <c r="E1059" s="158"/>
      <c r="F1059" s="158"/>
      <c r="G1059" s="152" t="s">
        <v>2371</v>
      </c>
      <c r="H1059" s="158"/>
      <c r="I1059" s="267">
        <f>10.6*1800</f>
        <v>19080</v>
      </c>
      <c r="J1059" s="267">
        <f>10.6*1800</f>
        <v>19080</v>
      </c>
      <c r="K1059" s="139"/>
      <c r="L1059" s="139"/>
      <c r="M1059" s="267">
        <f>10.6*1800</f>
        <v>19080</v>
      </c>
      <c r="N1059" s="139"/>
      <c r="O1059" s="139"/>
      <c r="P1059" s="182"/>
      <c r="Q1059" s="252"/>
      <c r="R1059" s="116"/>
    </row>
    <row r="1060" spans="1:18" s="117" customFormat="1" ht="46.5" customHeight="1">
      <c r="A1060" s="157">
        <v>22</v>
      </c>
      <c r="B1060" s="154" t="s">
        <v>2372</v>
      </c>
      <c r="C1060" s="152" t="s">
        <v>25</v>
      </c>
      <c r="D1060" s="152" t="s">
        <v>895</v>
      </c>
      <c r="E1060" s="152">
        <v>2028</v>
      </c>
      <c r="F1060" s="152">
        <v>2030</v>
      </c>
      <c r="G1060" s="153" t="s">
        <v>2373</v>
      </c>
      <c r="H1060" s="152"/>
      <c r="I1060" s="265">
        <v>14900</v>
      </c>
      <c r="J1060" s="265">
        <v>14900</v>
      </c>
      <c r="K1060" s="265"/>
      <c r="L1060" s="265"/>
      <c r="M1060" s="265">
        <f>I1060-K1060</f>
        <v>14900</v>
      </c>
      <c r="N1060" s="172"/>
      <c r="O1060" s="172"/>
      <c r="P1060" s="152" t="s">
        <v>2145</v>
      </c>
      <c r="Q1060" s="252"/>
      <c r="R1060" s="116"/>
    </row>
    <row r="1061" spans="1:18" s="117" customFormat="1" ht="46.5" customHeight="1">
      <c r="A1061" s="152" t="s">
        <v>93</v>
      </c>
      <c r="B1061" s="131" t="s">
        <v>182</v>
      </c>
      <c r="C1061" s="152"/>
      <c r="D1061" s="152"/>
      <c r="E1061" s="152"/>
      <c r="F1061" s="152"/>
      <c r="G1061" s="152"/>
      <c r="H1061" s="152"/>
      <c r="I1061" s="274">
        <f>SUM(I1062:I1073)</f>
        <v>328799.59999999998</v>
      </c>
      <c r="J1061" s="274">
        <f>SUM(J1062:J1073)</f>
        <v>328800</v>
      </c>
      <c r="K1061" s="274">
        <f>SUM(K1062:K1073)</f>
        <v>0</v>
      </c>
      <c r="L1061" s="274">
        <f>SUM(L1062:L1073)</f>
        <v>0</v>
      </c>
      <c r="M1061" s="274">
        <f>SUM(M1062:M1073)</f>
        <v>328800</v>
      </c>
      <c r="N1061" s="172"/>
      <c r="O1061" s="172"/>
      <c r="P1061" s="152"/>
      <c r="Q1061" s="252"/>
      <c r="R1061" s="116"/>
    </row>
    <row r="1062" spans="1:18" s="117" customFormat="1" ht="46.5" customHeight="1">
      <c r="A1062" s="157">
        <v>1</v>
      </c>
      <c r="B1062" s="154" t="s">
        <v>2374</v>
      </c>
      <c r="C1062" s="152" t="s">
        <v>25</v>
      </c>
      <c r="D1062" s="152" t="s">
        <v>2375</v>
      </c>
      <c r="E1062" s="152">
        <v>2026</v>
      </c>
      <c r="F1062" s="152">
        <v>2028</v>
      </c>
      <c r="G1062" s="155" t="s">
        <v>2376</v>
      </c>
      <c r="H1062" s="152"/>
      <c r="I1062" s="265">
        <v>14900</v>
      </c>
      <c r="J1062" s="265">
        <v>14900</v>
      </c>
      <c r="K1062" s="265"/>
      <c r="L1062" s="265"/>
      <c r="M1062" s="265">
        <v>14900</v>
      </c>
      <c r="N1062" s="172"/>
      <c r="O1062" s="172"/>
      <c r="P1062" s="152" t="s">
        <v>2145</v>
      </c>
      <c r="Q1062" s="252"/>
      <c r="R1062" s="116"/>
    </row>
    <row r="1063" spans="1:18" s="117" customFormat="1" ht="46.5" customHeight="1">
      <c r="A1063" s="157">
        <v>2</v>
      </c>
      <c r="B1063" s="154" t="s">
        <v>2377</v>
      </c>
      <c r="C1063" s="152" t="s">
        <v>25</v>
      </c>
      <c r="D1063" s="152" t="s">
        <v>2375</v>
      </c>
      <c r="E1063" s="152">
        <v>2028</v>
      </c>
      <c r="F1063" s="152">
        <v>2030</v>
      </c>
      <c r="G1063" s="155" t="s">
        <v>2378</v>
      </c>
      <c r="H1063" s="152"/>
      <c r="I1063" s="265">
        <v>18000</v>
      </c>
      <c r="J1063" s="265">
        <v>18000</v>
      </c>
      <c r="K1063" s="265"/>
      <c r="L1063" s="265"/>
      <c r="M1063" s="265">
        <f>I1063-K1063</f>
        <v>18000</v>
      </c>
      <c r="N1063" s="172"/>
      <c r="O1063" s="172"/>
      <c r="P1063" s="152" t="s">
        <v>2145</v>
      </c>
      <c r="Q1063" s="252"/>
      <c r="R1063" s="116"/>
    </row>
    <row r="1064" spans="1:18" s="117" customFormat="1" ht="46.5" customHeight="1">
      <c r="A1064" s="299" t="s">
        <v>85</v>
      </c>
      <c r="B1064" s="300" t="s">
        <v>1043</v>
      </c>
      <c r="C1064" s="301"/>
      <c r="D1064" s="301"/>
      <c r="E1064" s="302"/>
      <c r="F1064" s="302"/>
      <c r="G1064" s="303"/>
      <c r="H1064" s="304"/>
      <c r="I1064" s="292"/>
      <c r="J1064" s="292"/>
      <c r="K1064" s="292"/>
      <c r="L1064" s="292"/>
      <c r="M1064" s="292"/>
      <c r="N1064" s="292">
        <v>0</v>
      </c>
      <c r="O1064" s="292">
        <v>0</v>
      </c>
      <c r="P1064" s="305"/>
      <c r="Q1064" s="252"/>
      <c r="R1064" s="116"/>
    </row>
    <row r="1065" spans="1:18" s="117" customFormat="1" ht="46.5" customHeight="1">
      <c r="A1065" s="306">
        <v>1</v>
      </c>
      <c r="B1065" s="307" t="s">
        <v>2379</v>
      </c>
      <c r="C1065" s="308" t="s">
        <v>24</v>
      </c>
      <c r="D1065" s="308" t="s">
        <v>1308</v>
      </c>
      <c r="E1065" s="306">
        <v>2026</v>
      </c>
      <c r="F1065" s="306">
        <v>2028</v>
      </c>
      <c r="G1065" s="308" t="s">
        <v>2380</v>
      </c>
      <c r="H1065" s="309"/>
      <c r="I1065" s="279">
        <v>98000</v>
      </c>
      <c r="J1065" s="279">
        <v>98000</v>
      </c>
      <c r="K1065" s="279"/>
      <c r="L1065" s="279"/>
      <c r="M1065" s="279">
        <v>98000</v>
      </c>
      <c r="N1065" s="279"/>
      <c r="O1065" s="279"/>
      <c r="P1065" s="305"/>
      <c r="Q1065" s="252"/>
      <c r="R1065" s="116"/>
    </row>
    <row r="1066" spans="1:18" s="117" customFormat="1" ht="46.5" customHeight="1">
      <c r="A1066" s="306">
        <v>2</v>
      </c>
      <c r="B1066" s="307" t="s">
        <v>2381</v>
      </c>
      <c r="C1066" s="308" t="s">
        <v>25</v>
      </c>
      <c r="D1066" s="308" t="s">
        <v>1250</v>
      </c>
      <c r="E1066" s="306">
        <v>2026</v>
      </c>
      <c r="F1066" s="306">
        <v>2028</v>
      </c>
      <c r="G1066" s="306" t="s">
        <v>2382</v>
      </c>
      <c r="H1066" s="309"/>
      <c r="I1066" s="279">
        <v>15500</v>
      </c>
      <c r="J1066" s="279">
        <v>15500</v>
      </c>
      <c r="K1066" s="279"/>
      <c r="L1066" s="279"/>
      <c r="M1066" s="279">
        <v>15500</v>
      </c>
      <c r="N1066" s="279"/>
      <c r="O1066" s="279"/>
      <c r="P1066" s="305"/>
      <c r="Q1066" s="252"/>
      <c r="R1066" s="116"/>
    </row>
    <row r="1067" spans="1:18" s="117" customFormat="1" ht="46.5" customHeight="1">
      <c r="A1067" s="306">
        <v>3</v>
      </c>
      <c r="B1067" s="307" t="s">
        <v>2383</v>
      </c>
      <c r="C1067" s="308" t="s">
        <v>25</v>
      </c>
      <c r="D1067" s="308" t="s">
        <v>1279</v>
      </c>
      <c r="E1067" s="306">
        <v>2026</v>
      </c>
      <c r="F1067" s="306">
        <v>2028</v>
      </c>
      <c r="G1067" s="306" t="s">
        <v>2384</v>
      </c>
      <c r="H1067" s="309"/>
      <c r="I1067" s="279">
        <v>23900</v>
      </c>
      <c r="J1067" s="279">
        <v>23900</v>
      </c>
      <c r="K1067" s="279"/>
      <c r="L1067" s="279"/>
      <c r="M1067" s="279">
        <v>23900</v>
      </c>
      <c r="N1067" s="279"/>
      <c r="O1067" s="279"/>
      <c r="P1067" s="305"/>
      <c r="Q1067" s="252"/>
      <c r="R1067" s="116"/>
    </row>
    <row r="1068" spans="1:18" s="117" customFormat="1" ht="46.5" customHeight="1">
      <c r="A1068" s="306">
        <v>4</v>
      </c>
      <c r="B1068" s="307" t="s">
        <v>2385</v>
      </c>
      <c r="C1068" s="308" t="s">
        <v>25</v>
      </c>
      <c r="D1068" s="308" t="s">
        <v>1327</v>
      </c>
      <c r="E1068" s="306">
        <v>2026</v>
      </c>
      <c r="F1068" s="306">
        <v>2028</v>
      </c>
      <c r="G1068" s="306" t="s">
        <v>1295</v>
      </c>
      <c r="H1068" s="309"/>
      <c r="I1068" s="279">
        <v>14500</v>
      </c>
      <c r="J1068" s="279">
        <v>14500</v>
      </c>
      <c r="K1068" s="279"/>
      <c r="L1068" s="279"/>
      <c r="M1068" s="279">
        <v>14500</v>
      </c>
      <c r="N1068" s="279"/>
      <c r="O1068" s="279"/>
      <c r="P1068" s="305"/>
      <c r="Q1068" s="252"/>
      <c r="R1068" s="116"/>
    </row>
    <row r="1069" spans="1:18" s="117" customFormat="1" ht="46.5" customHeight="1">
      <c r="A1069" s="306">
        <v>5</v>
      </c>
      <c r="B1069" s="307" t="s">
        <v>2386</v>
      </c>
      <c r="C1069" s="308" t="s">
        <v>25</v>
      </c>
      <c r="D1069" s="308" t="s">
        <v>1241</v>
      </c>
      <c r="E1069" s="306">
        <v>2028</v>
      </c>
      <c r="F1069" s="306">
        <v>2030</v>
      </c>
      <c r="G1069" s="308" t="s">
        <v>2387</v>
      </c>
      <c r="H1069" s="309"/>
      <c r="I1069" s="279">
        <v>52000</v>
      </c>
      <c r="J1069" s="279">
        <v>52000</v>
      </c>
      <c r="K1069" s="279"/>
      <c r="L1069" s="279"/>
      <c r="M1069" s="279">
        <v>52000</v>
      </c>
      <c r="N1069" s="279"/>
      <c r="O1069" s="279"/>
      <c r="P1069" s="305"/>
      <c r="Q1069" s="252"/>
      <c r="R1069" s="116"/>
    </row>
    <row r="1070" spans="1:18" s="117" customFormat="1" ht="46.5" customHeight="1">
      <c r="A1070" s="306">
        <v>6</v>
      </c>
      <c r="B1070" s="310" t="s">
        <v>2388</v>
      </c>
      <c r="C1070" s="308" t="s">
        <v>25</v>
      </c>
      <c r="D1070" s="308" t="s">
        <v>1319</v>
      </c>
      <c r="E1070" s="306">
        <v>2028</v>
      </c>
      <c r="F1070" s="306">
        <v>2030</v>
      </c>
      <c r="G1070" s="306" t="s">
        <v>274</v>
      </c>
      <c r="H1070" s="309"/>
      <c r="I1070" s="279">
        <v>46999.6</v>
      </c>
      <c r="J1070" s="279">
        <v>47000</v>
      </c>
      <c r="K1070" s="279"/>
      <c r="L1070" s="279"/>
      <c r="M1070" s="279">
        <v>47000</v>
      </c>
      <c r="N1070" s="279"/>
      <c r="O1070" s="279"/>
      <c r="P1070" s="305"/>
      <c r="Q1070" s="252"/>
      <c r="R1070" s="116"/>
    </row>
    <row r="1071" spans="1:18" s="117" customFormat="1" ht="46.5" customHeight="1">
      <c r="A1071" s="306">
        <v>7</v>
      </c>
      <c r="B1071" s="307" t="s">
        <v>2389</v>
      </c>
      <c r="C1071" s="308" t="s">
        <v>25</v>
      </c>
      <c r="D1071" s="308" t="s">
        <v>1247</v>
      </c>
      <c r="E1071" s="306">
        <v>2028</v>
      </c>
      <c r="F1071" s="306">
        <v>2030</v>
      </c>
      <c r="G1071" s="306" t="s">
        <v>1529</v>
      </c>
      <c r="H1071" s="309"/>
      <c r="I1071" s="279">
        <v>15000</v>
      </c>
      <c r="J1071" s="279">
        <v>15000</v>
      </c>
      <c r="K1071" s="279"/>
      <c r="L1071" s="279"/>
      <c r="M1071" s="279">
        <v>15000</v>
      </c>
      <c r="N1071" s="279"/>
      <c r="O1071" s="279"/>
      <c r="P1071" s="305"/>
      <c r="Q1071" s="252"/>
      <c r="R1071" s="116"/>
    </row>
    <row r="1072" spans="1:18" s="117" customFormat="1" ht="46.5" customHeight="1">
      <c r="A1072" s="299" t="s">
        <v>86</v>
      </c>
      <c r="B1072" s="300" t="s">
        <v>985</v>
      </c>
      <c r="C1072" s="308"/>
      <c r="D1072" s="308"/>
      <c r="E1072" s="309"/>
      <c r="F1072" s="309"/>
      <c r="G1072" s="306"/>
      <c r="H1072" s="309"/>
      <c r="I1072" s="292"/>
      <c r="J1072" s="292"/>
      <c r="K1072" s="292"/>
      <c r="L1072" s="292"/>
      <c r="M1072" s="292"/>
      <c r="N1072" s="292">
        <v>0</v>
      </c>
      <c r="O1072" s="292">
        <v>0</v>
      </c>
      <c r="P1072" s="305"/>
      <c r="Q1072" s="252"/>
      <c r="R1072" s="116"/>
    </row>
    <row r="1073" spans="1:18" s="117" customFormat="1" ht="46.5" customHeight="1">
      <c r="A1073" s="306">
        <v>1</v>
      </c>
      <c r="B1073" s="307" t="s">
        <v>2390</v>
      </c>
      <c r="C1073" s="308" t="s">
        <v>25</v>
      </c>
      <c r="D1073" s="308" t="s">
        <v>1279</v>
      </c>
      <c r="E1073" s="306">
        <v>2028</v>
      </c>
      <c r="F1073" s="306">
        <v>2030</v>
      </c>
      <c r="G1073" s="308" t="s">
        <v>1238</v>
      </c>
      <c r="H1073" s="309"/>
      <c r="I1073" s="279">
        <v>30000</v>
      </c>
      <c r="J1073" s="279">
        <v>30000</v>
      </c>
      <c r="K1073" s="279"/>
      <c r="L1073" s="279"/>
      <c r="M1073" s="279">
        <v>30000</v>
      </c>
      <c r="N1073" s="279"/>
      <c r="O1073" s="279"/>
      <c r="P1073" s="305"/>
      <c r="Q1073" s="252"/>
      <c r="R1073" s="116"/>
    </row>
    <row r="1074" spans="1:18" s="117" customFormat="1" ht="46.5" customHeight="1">
      <c r="A1074" s="128" t="s">
        <v>887</v>
      </c>
      <c r="B1074" s="130" t="s">
        <v>876</v>
      </c>
      <c r="C1074" s="125"/>
      <c r="D1074" s="125"/>
      <c r="E1074" s="125"/>
      <c r="F1074" s="125"/>
      <c r="G1074" s="125"/>
      <c r="H1074" s="125"/>
      <c r="I1074" s="129">
        <v>63300</v>
      </c>
      <c r="J1074" s="129">
        <v>63300</v>
      </c>
      <c r="K1074" s="129">
        <v>0</v>
      </c>
      <c r="L1074" s="129">
        <v>0</v>
      </c>
      <c r="M1074" s="129">
        <v>63300</v>
      </c>
      <c r="N1074" s="133"/>
      <c r="O1074" s="133"/>
      <c r="P1074" s="125"/>
      <c r="Q1074" s="252"/>
      <c r="R1074" s="116"/>
    </row>
    <row r="1075" spans="1:18" s="117" customFormat="1" ht="46.5" customHeight="1">
      <c r="A1075" s="128" t="s">
        <v>2134</v>
      </c>
      <c r="B1075" s="130" t="s">
        <v>2135</v>
      </c>
      <c r="C1075" s="125"/>
      <c r="D1075" s="125"/>
      <c r="E1075" s="125"/>
      <c r="F1075" s="125"/>
      <c r="G1075" s="125"/>
      <c r="H1075" s="125"/>
      <c r="I1075" s="129">
        <v>63300</v>
      </c>
      <c r="J1075" s="129">
        <v>63300</v>
      </c>
      <c r="K1075" s="129">
        <v>0</v>
      </c>
      <c r="L1075" s="129">
        <v>0</v>
      </c>
      <c r="M1075" s="129">
        <v>63300</v>
      </c>
      <c r="N1075" s="133"/>
      <c r="O1075" s="133"/>
      <c r="P1075" s="125"/>
      <c r="Q1075" s="252"/>
      <c r="R1075" s="116"/>
    </row>
    <row r="1076" spans="1:18" s="117" customFormat="1" ht="46.5" customHeight="1">
      <c r="A1076" s="125">
        <v>1</v>
      </c>
      <c r="B1076" s="242" t="s">
        <v>2136</v>
      </c>
      <c r="C1076" s="125"/>
      <c r="D1076" s="125"/>
      <c r="E1076" s="125"/>
      <c r="F1076" s="125"/>
      <c r="G1076" s="125"/>
      <c r="H1076" s="125"/>
      <c r="I1076" s="243">
        <v>12500</v>
      </c>
      <c r="J1076" s="243">
        <v>12500</v>
      </c>
      <c r="K1076" s="129"/>
      <c r="L1076" s="129"/>
      <c r="M1076" s="243">
        <v>12500</v>
      </c>
      <c r="N1076" s="133"/>
      <c r="O1076" s="133"/>
      <c r="P1076" s="125"/>
      <c r="Q1076" s="252"/>
      <c r="R1076" s="116"/>
    </row>
    <row r="1077" spans="1:18" s="117" customFormat="1" ht="46.5" customHeight="1">
      <c r="A1077" s="125">
        <v>2</v>
      </c>
      <c r="B1077" s="242" t="s">
        <v>2137</v>
      </c>
      <c r="C1077" s="125"/>
      <c r="D1077" s="125"/>
      <c r="E1077" s="125"/>
      <c r="F1077" s="125"/>
      <c r="G1077" s="125"/>
      <c r="H1077" s="125"/>
      <c r="I1077" s="243">
        <v>14800</v>
      </c>
      <c r="J1077" s="243">
        <v>14800</v>
      </c>
      <c r="K1077" s="129"/>
      <c r="L1077" s="129"/>
      <c r="M1077" s="243">
        <v>14800</v>
      </c>
      <c r="N1077" s="133"/>
      <c r="O1077" s="133"/>
      <c r="P1077" s="125"/>
      <c r="Q1077" s="252"/>
      <c r="R1077" s="116"/>
    </row>
    <row r="1078" spans="1:18" s="117" customFormat="1" ht="46.5" customHeight="1">
      <c r="A1078" s="125">
        <v>3</v>
      </c>
      <c r="B1078" s="242" t="s">
        <v>2138</v>
      </c>
      <c r="C1078" s="125"/>
      <c r="D1078" s="125"/>
      <c r="E1078" s="125"/>
      <c r="F1078" s="125"/>
      <c r="G1078" s="125"/>
      <c r="H1078" s="125"/>
      <c r="I1078" s="243">
        <v>18000</v>
      </c>
      <c r="J1078" s="243">
        <v>18000</v>
      </c>
      <c r="K1078" s="129"/>
      <c r="L1078" s="129"/>
      <c r="M1078" s="243">
        <v>18000</v>
      </c>
      <c r="N1078" s="133"/>
      <c r="O1078" s="133"/>
      <c r="P1078" s="125"/>
      <c r="Q1078" s="252"/>
      <c r="R1078" s="116"/>
    </row>
    <row r="1079" spans="1:18" s="117" customFormat="1" ht="46.5" customHeight="1">
      <c r="A1079" s="125">
        <v>4</v>
      </c>
      <c r="B1079" s="242" t="s">
        <v>2139</v>
      </c>
      <c r="C1079" s="125"/>
      <c r="D1079" s="125"/>
      <c r="E1079" s="125"/>
      <c r="F1079" s="125"/>
      <c r="G1079" s="125"/>
      <c r="H1079" s="125"/>
      <c r="I1079" s="243">
        <v>18000</v>
      </c>
      <c r="J1079" s="243">
        <v>18000</v>
      </c>
      <c r="K1079" s="129"/>
      <c r="L1079" s="129"/>
      <c r="M1079" s="243">
        <v>18000</v>
      </c>
      <c r="N1079" s="133"/>
      <c r="O1079" s="133"/>
      <c r="P1079" s="125"/>
      <c r="Q1079" s="252"/>
      <c r="R1079" s="116"/>
    </row>
    <row r="1080" spans="1:18" s="117" customFormat="1" ht="46.5" customHeight="1">
      <c r="A1080" s="150" t="s">
        <v>888</v>
      </c>
      <c r="B1080" s="131" t="s">
        <v>2140</v>
      </c>
      <c r="C1080" s="152"/>
      <c r="D1080" s="152"/>
      <c r="E1080" s="152"/>
      <c r="F1080" s="152"/>
      <c r="G1080" s="152"/>
      <c r="H1080" s="152"/>
      <c r="I1080" s="274">
        <v>2313600.6</v>
      </c>
      <c r="J1080" s="274">
        <v>2313601</v>
      </c>
      <c r="K1080" s="274">
        <v>0</v>
      </c>
      <c r="L1080" s="274">
        <v>0</v>
      </c>
      <c r="M1080" s="274">
        <v>2313601</v>
      </c>
      <c r="N1080" s="172"/>
      <c r="O1080" s="172"/>
      <c r="P1080" s="152"/>
      <c r="Q1080" s="252"/>
      <c r="R1080" s="116"/>
    </row>
    <row r="1081" spans="1:18" s="117" customFormat="1" ht="46.5" customHeight="1">
      <c r="A1081" s="150" t="s">
        <v>19</v>
      </c>
      <c r="B1081" s="131" t="s">
        <v>112</v>
      </c>
      <c r="C1081" s="152"/>
      <c r="D1081" s="152"/>
      <c r="E1081" s="152"/>
      <c r="F1081" s="152"/>
      <c r="G1081" s="152"/>
      <c r="H1081" s="152"/>
      <c r="I1081" s="274">
        <v>318900</v>
      </c>
      <c r="J1081" s="274">
        <v>318900</v>
      </c>
      <c r="K1081" s="274">
        <v>0</v>
      </c>
      <c r="L1081" s="274">
        <v>0</v>
      </c>
      <c r="M1081" s="274">
        <v>318900</v>
      </c>
      <c r="N1081" s="172"/>
      <c r="O1081" s="172"/>
      <c r="P1081" s="152"/>
      <c r="Q1081" s="252"/>
      <c r="R1081" s="116"/>
    </row>
    <row r="1082" spans="1:18" s="117" customFormat="1" ht="46.5" customHeight="1">
      <c r="A1082" s="244"/>
      <c r="B1082" s="131" t="s">
        <v>2141</v>
      </c>
      <c r="C1082" s="152"/>
      <c r="D1082" s="152"/>
      <c r="E1082" s="152"/>
      <c r="F1082" s="152"/>
      <c r="G1082" s="152"/>
      <c r="H1082" s="152"/>
      <c r="I1082" s="274">
        <v>318900</v>
      </c>
      <c r="J1082" s="274">
        <v>318900</v>
      </c>
      <c r="K1082" s="274">
        <v>0</v>
      </c>
      <c r="L1082" s="274">
        <v>0</v>
      </c>
      <c r="M1082" s="274">
        <v>318900</v>
      </c>
      <c r="N1082" s="172"/>
      <c r="O1082" s="172"/>
      <c r="P1082" s="152"/>
      <c r="Q1082" s="252"/>
      <c r="R1082" s="116"/>
    </row>
    <row r="1083" spans="1:18" s="117" customFormat="1" ht="46.5" customHeight="1">
      <c r="A1083" s="157">
        <v>1</v>
      </c>
      <c r="B1083" s="154" t="s">
        <v>2142</v>
      </c>
      <c r="C1083" s="152" t="s">
        <v>25</v>
      </c>
      <c r="D1083" s="152" t="s">
        <v>2143</v>
      </c>
      <c r="E1083" s="152">
        <v>2026</v>
      </c>
      <c r="F1083" s="152">
        <v>2028</v>
      </c>
      <c r="G1083" s="153" t="s">
        <v>2144</v>
      </c>
      <c r="H1083" s="152"/>
      <c r="I1083" s="265">
        <v>14900</v>
      </c>
      <c r="J1083" s="265">
        <v>14900</v>
      </c>
      <c r="K1083" s="265"/>
      <c r="L1083" s="265"/>
      <c r="M1083" s="265">
        <v>14900</v>
      </c>
      <c r="N1083" s="172"/>
      <c r="O1083" s="172"/>
      <c r="P1083" s="152" t="s">
        <v>2145</v>
      </c>
      <c r="Q1083" s="252"/>
      <c r="R1083" s="116"/>
    </row>
    <row r="1084" spans="1:18" s="117" customFormat="1" ht="46.5" customHeight="1">
      <c r="A1084" s="157">
        <v>2</v>
      </c>
      <c r="B1084" s="154" t="s">
        <v>2146</v>
      </c>
      <c r="C1084" s="152" t="s">
        <v>25</v>
      </c>
      <c r="D1084" s="152" t="s">
        <v>2143</v>
      </c>
      <c r="E1084" s="152">
        <v>2028</v>
      </c>
      <c r="F1084" s="152">
        <v>2030</v>
      </c>
      <c r="G1084" s="155" t="s">
        <v>2147</v>
      </c>
      <c r="H1084" s="152"/>
      <c r="I1084" s="265">
        <v>25000</v>
      </c>
      <c r="J1084" s="265">
        <v>25000</v>
      </c>
      <c r="K1084" s="265"/>
      <c r="L1084" s="265"/>
      <c r="M1084" s="265">
        <v>25000</v>
      </c>
      <c r="N1084" s="172"/>
      <c r="O1084" s="172"/>
      <c r="P1084" s="152" t="s">
        <v>2145</v>
      </c>
      <c r="Q1084" s="252"/>
      <c r="R1084" s="116"/>
    </row>
    <row r="1085" spans="1:18" s="117" customFormat="1" ht="46.5" customHeight="1">
      <c r="A1085" s="157">
        <v>1</v>
      </c>
      <c r="B1085" s="241" t="s">
        <v>2148</v>
      </c>
      <c r="C1085" s="152"/>
      <c r="D1085" s="152" t="s">
        <v>2149</v>
      </c>
      <c r="E1085" s="152"/>
      <c r="F1085" s="152"/>
      <c r="G1085" s="137" t="s">
        <v>1634</v>
      </c>
      <c r="H1085" s="152"/>
      <c r="I1085" s="172">
        <v>14000</v>
      </c>
      <c r="J1085" s="172">
        <v>14000</v>
      </c>
      <c r="K1085" s="265"/>
      <c r="L1085" s="265"/>
      <c r="M1085" s="172">
        <v>14000</v>
      </c>
      <c r="N1085" s="172"/>
      <c r="O1085" s="172"/>
      <c r="P1085" s="152"/>
      <c r="Q1085" s="252"/>
      <c r="R1085" s="116"/>
    </row>
    <row r="1086" spans="1:18" s="117" customFormat="1" ht="46.5" customHeight="1">
      <c r="A1086" s="157">
        <v>2</v>
      </c>
      <c r="B1086" s="137" t="s">
        <v>2150</v>
      </c>
      <c r="C1086" s="152"/>
      <c r="D1086" s="152" t="s">
        <v>2151</v>
      </c>
      <c r="E1086" s="152"/>
      <c r="F1086" s="152"/>
      <c r="G1086" s="137" t="s">
        <v>2152</v>
      </c>
      <c r="H1086" s="152"/>
      <c r="I1086" s="172">
        <v>70000</v>
      </c>
      <c r="J1086" s="172">
        <v>70000</v>
      </c>
      <c r="K1086" s="265"/>
      <c r="L1086" s="265"/>
      <c r="M1086" s="172">
        <v>70000</v>
      </c>
      <c r="N1086" s="172"/>
      <c r="O1086" s="172"/>
      <c r="P1086" s="152"/>
      <c r="Q1086" s="252"/>
      <c r="R1086" s="116"/>
    </row>
    <row r="1087" spans="1:18" s="117" customFormat="1" ht="46.5" customHeight="1">
      <c r="A1087" s="157">
        <v>3</v>
      </c>
      <c r="B1087" s="137" t="s">
        <v>2153</v>
      </c>
      <c r="C1087" s="152"/>
      <c r="D1087" s="152" t="s">
        <v>2151</v>
      </c>
      <c r="E1087" s="152"/>
      <c r="F1087" s="152"/>
      <c r="G1087" s="137" t="s">
        <v>2154</v>
      </c>
      <c r="H1087" s="152"/>
      <c r="I1087" s="172">
        <v>73000</v>
      </c>
      <c r="J1087" s="172">
        <v>73000</v>
      </c>
      <c r="K1087" s="265"/>
      <c r="L1087" s="265"/>
      <c r="M1087" s="172">
        <v>73000</v>
      </c>
      <c r="N1087" s="172"/>
      <c r="O1087" s="172"/>
      <c r="P1087" s="152"/>
      <c r="Q1087" s="252"/>
      <c r="R1087" s="116"/>
    </row>
    <row r="1088" spans="1:18" s="117" customFormat="1" ht="46.5" customHeight="1">
      <c r="A1088" s="157">
        <v>3</v>
      </c>
      <c r="B1088" s="137" t="s">
        <v>465</v>
      </c>
      <c r="C1088" s="152" t="s">
        <v>25</v>
      </c>
      <c r="D1088" s="152" t="s">
        <v>467</v>
      </c>
      <c r="E1088" s="152">
        <v>2026</v>
      </c>
      <c r="F1088" s="152"/>
      <c r="G1088" s="137" t="s">
        <v>472</v>
      </c>
      <c r="H1088" s="152"/>
      <c r="I1088" s="172">
        <v>26000</v>
      </c>
      <c r="J1088" s="172">
        <v>26000</v>
      </c>
      <c r="K1088" s="172"/>
      <c r="L1088" s="172"/>
      <c r="M1088" s="172">
        <v>26000</v>
      </c>
      <c r="N1088" s="172"/>
      <c r="O1088" s="172"/>
      <c r="P1088" s="152"/>
      <c r="Q1088" s="252"/>
      <c r="R1088" s="116"/>
    </row>
    <row r="1089" spans="1:18" s="117" customFormat="1" ht="46.5" customHeight="1">
      <c r="A1089" s="157">
        <v>4</v>
      </c>
      <c r="B1089" s="134" t="s">
        <v>2155</v>
      </c>
      <c r="C1089" s="152" t="s">
        <v>24</v>
      </c>
      <c r="D1089" s="122" t="s">
        <v>2156</v>
      </c>
      <c r="E1089" s="152">
        <v>2027</v>
      </c>
      <c r="F1089" s="152"/>
      <c r="G1089" s="137" t="s">
        <v>2157</v>
      </c>
      <c r="H1089" s="152"/>
      <c r="I1089" s="133">
        <v>70000</v>
      </c>
      <c r="J1089" s="133">
        <v>70000</v>
      </c>
      <c r="K1089" s="172"/>
      <c r="L1089" s="172"/>
      <c r="M1089" s="133">
        <v>70000</v>
      </c>
      <c r="N1089" s="172"/>
      <c r="O1089" s="172"/>
      <c r="P1089" s="152"/>
      <c r="Q1089" s="252"/>
      <c r="R1089" s="116"/>
    </row>
    <row r="1090" spans="1:18" s="117" customFormat="1" ht="46.5" customHeight="1">
      <c r="A1090" s="157"/>
      <c r="B1090" s="137" t="s">
        <v>1619</v>
      </c>
      <c r="C1090" s="152"/>
      <c r="D1090" s="152" t="s">
        <v>469</v>
      </c>
      <c r="E1090" s="152"/>
      <c r="F1090" s="152"/>
      <c r="G1090" s="137" t="s">
        <v>2158</v>
      </c>
      <c r="H1090" s="152"/>
      <c r="I1090" s="139">
        <v>7000</v>
      </c>
      <c r="J1090" s="139">
        <v>7000</v>
      </c>
      <c r="K1090" s="172"/>
      <c r="L1090" s="172"/>
      <c r="M1090" s="139">
        <v>7000</v>
      </c>
      <c r="N1090" s="172"/>
      <c r="O1090" s="172"/>
      <c r="P1090" s="152"/>
      <c r="Q1090" s="252"/>
      <c r="R1090" s="116"/>
    </row>
    <row r="1091" spans="1:18" s="117" customFormat="1" ht="46.5" customHeight="1">
      <c r="A1091" s="152">
        <v>5</v>
      </c>
      <c r="B1091" s="137" t="s">
        <v>1635</v>
      </c>
      <c r="C1091" s="152" t="s">
        <v>24</v>
      </c>
      <c r="D1091" s="152" t="s">
        <v>2151</v>
      </c>
      <c r="E1091" s="152">
        <v>2027</v>
      </c>
      <c r="F1091" s="152"/>
      <c r="G1091" s="137" t="s">
        <v>1637</v>
      </c>
      <c r="H1091" s="152"/>
      <c r="I1091" s="172">
        <v>19000</v>
      </c>
      <c r="J1091" s="172">
        <v>19000</v>
      </c>
      <c r="K1091" s="172"/>
      <c r="L1091" s="172"/>
      <c r="M1091" s="172">
        <v>19000</v>
      </c>
      <c r="N1091" s="172"/>
      <c r="O1091" s="172"/>
      <c r="P1091" s="152"/>
      <c r="Q1091" s="252"/>
      <c r="R1091" s="116"/>
    </row>
    <row r="1092" spans="1:18" s="117" customFormat="1" ht="46.5" customHeight="1">
      <c r="A1092" s="142" t="s">
        <v>21</v>
      </c>
      <c r="B1092" s="131" t="s">
        <v>184</v>
      </c>
      <c r="C1092" s="152"/>
      <c r="D1092" s="157"/>
      <c r="E1092" s="157"/>
      <c r="F1092" s="157"/>
      <c r="G1092" s="157"/>
      <c r="H1092" s="158"/>
      <c r="I1092" s="188">
        <v>369100</v>
      </c>
      <c r="J1092" s="188">
        <v>369100</v>
      </c>
      <c r="K1092" s="188">
        <v>0</v>
      </c>
      <c r="L1092" s="188">
        <v>0</v>
      </c>
      <c r="M1092" s="188">
        <v>369100</v>
      </c>
      <c r="N1092" s="139"/>
      <c r="O1092" s="139"/>
      <c r="P1092" s="158"/>
      <c r="Q1092" s="252"/>
      <c r="R1092" s="116"/>
    </row>
    <row r="1093" spans="1:18" s="117" customFormat="1" ht="46.5" customHeight="1">
      <c r="A1093" s="142"/>
      <c r="B1093" s="131" t="s">
        <v>78</v>
      </c>
      <c r="C1093" s="150"/>
      <c r="D1093" s="142"/>
      <c r="E1093" s="157"/>
      <c r="F1093" s="157"/>
      <c r="G1093" s="142"/>
      <c r="H1093" s="144"/>
      <c r="I1093" s="188">
        <v>369100</v>
      </c>
      <c r="J1093" s="188">
        <v>369100</v>
      </c>
      <c r="K1093" s="188">
        <v>0</v>
      </c>
      <c r="L1093" s="188">
        <v>0</v>
      </c>
      <c r="M1093" s="188">
        <v>369100</v>
      </c>
      <c r="N1093" s="188"/>
      <c r="O1093" s="188"/>
      <c r="P1093" s="144"/>
      <c r="Q1093" s="252"/>
      <c r="R1093" s="116"/>
    </row>
    <row r="1094" spans="1:18" s="117" customFormat="1" ht="46.5" customHeight="1">
      <c r="A1094" s="142"/>
      <c r="B1094" s="131" t="s">
        <v>79</v>
      </c>
      <c r="C1094" s="150"/>
      <c r="D1094" s="142"/>
      <c r="E1094" s="157"/>
      <c r="F1094" s="157"/>
      <c r="G1094" s="142"/>
      <c r="H1094" s="144"/>
      <c r="I1094" s="188">
        <v>369100</v>
      </c>
      <c r="J1094" s="188">
        <v>369100</v>
      </c>
      <c r="K1094" s="188">
        <v>0</v>
      </c>
      <c r="L1094" s="188">
        <v>0</v>
      </c>
      <c r="M1094" s="188">
        <v>369100</v>
      </c>
      <c r="N1094" s="139"/>
      <c r="O1094" s="139"/>
      <c r="P1094" s="158"/>
      <c r="Q1094" s="252"/>
      <c r="R1094" s="116"/>
    </row>
    <row r="1095" spans="1:18" s="117" customFormat="1" ht="46.5" customHeight="1">
      <c r="A1095" s="157">
        <v>1</v>
      </c>
      <c r="B1095" s="154" t="s">
        <v>2159</v>
      </c>
      <c r="C1095" s="152" t="s">
        <v>25</v>
      </c>
      <c r="D1095" s="152" t="s">
        <v>821</v>
      </c>
      <c r="E1095" s="152">
        <v>2026</v>
      </c>
      <c r="F1095" s="152">
        <v>2028</v>
      </c>
      <c r="G1095" s="155" t="s">
        <v>2391</v>
      </c>
      <c r="H1095" s="152"/>
      <c r="I1095" s="265">
        <v>14800</v>
      </c>
      <c r="J1095" s="265">
        <v>14800</v>
      </c>
      <c r="K1095" s="265"/>
      <c r="L1095" s="265"/>
      <c r="M1095" s="265">
        <v>14800</v>
      </c>
      <c r="N1095" s="172"/>
      <c r="O1095" s="172"/>
      <c r="P1095" s="152" t="s">
        <v>2145</v>
      </c>
      <c r="Q1095" s="252"/>
      <c r="R1095" s="116"/>
    </row>
    <row r="1096" spans="1:18" s="117" customFormat="1" ht="46.5" customHeight="1">
      <c r="A1096" s="157">
        <v>2</v>
      </c>
      <c r="B1096" s="154" t="s">
        <v>2160</v>
      </c>
      <c r="C1096" s="152" t="s">
        <v>25</v>
      </c>
      <c r="D1096" s="152" t="s">
        <v>821</v>
      </c>
      <c r="E1096" s="152">
        <v>2026</v>
      </c>
      <c r="F1096" s="152">
        <v>2028</v>
      </c>
      <c r="G1096" s="155" t="s">
        <v>2161</v>
      </c>
      <c r="H1096" s="152"/>
      <c r="I1096" s="265">
        <v>14800</v>
      </c>
      <c r="J1096" s="265">
        <v>14800</v>
      </c>
      <c r="K1096" s="265"/>
      <c r="L1096" s="265"/>
      <c r="M1096" s="265">
        <v>14800</v>
      </c>
      <c r="N1096" s="172"/>
      <c r="O1096" s="172"/>
      <c r="P1096" s="152" t="s">
        <v>2145</v>
      </c>
      <c r="Q1096" s="252"/>
      <c r="R1096" s="116"/>
    </row>
    <row r="1097" spans="1:18" s="117" customFormat="1" ht="46.5" customHeight="1">
      <c r="A1097" s="157">
        <v>3</v>
      </c>
      <c r="B1097" s="137" t="s">
        <v>2162</v>
      </c>
      <c r="C1097" s="152" t="s">
        <v>25</v>
      </c>
      <c r="D1097" s="152" t="s">
        <v>2163</v>
      </c>
      <c r="E1097" s="157"/>
      <c r="F1097" s="157"/>
      <c r="G1097" s="157" t="s">
        <v>1539</v>
      </c>
      <c r="H1097" s="158"/>
      <c r="I1097" s="234">
        <v>13700</v>
      </c>
      <c r="J1097" s="234">
        <v>13700</v>
      </c>
      <c r="K1097" s="139"/>
      <c r="L1097" s="139"/>
      <c r="M1097" s="234">
        <v>13700</v>
      </c>
      <c r="N1097" s="139"/>
      <c r="O1097" s="139"/>
      <c r="P1097" s="158"/>
      <c r="Q1097" s="252"/>
      <c r="R1097" s="116"/>
    </row>
    <row r="1098" spans="1:18" s="117" customFormat="1" ht="46.5" customHeight="1">
      <c r="A1098" s="157">
        <v>4</v>
      </c>
      <c r="B1098" s="137" t="s">
        <v>2164</v>
      </c>
      <c r="C1098" s="152" t="s">
        <v>25</v>
      </c>
      <c r="D1098" s="152" t="s">
        <v>2165</v>
      </c>
      <c r="E1098" s="157"/>
      <c r="F1098" s="157"/>
      <c r="G1098" s="157" t="s">
        <v>2166</v>
      </c>
      <c r="H1098" s="158"/>
      <c r="I1098" s="234">
        <v>40800</v>
      </c>
      <c r="J1098" s="234">
        <v>40800</v>
      </c>
      <c r="K1098" s="139"/>
      <c r="L1098" s="139"/>
      <c r="M1098" s="234">
        <v>40800</v>
      </c>
      <c r="N1098" s="139"/>
      <c r="O1098" s="139"/>
      <c r="P1098" s="158"/>
      <c r="Q1098" s="252"/>
      <c r="R1098" s="116"/>
    </row>
    <row r="1099" spans="1:18" s="117" customFormat="1" ht="46.5" customHeight="1">
      <c r="A1099" s="157">
        <v>5</v>
      </c>
      <c r="B1099" s="137" t="s">
        <v>2167</v>
      </c>
      <c r="C1099" s="152" t="s">
        <v>25</v>
      </c>
      <c r="D1099" s="152" t="s">
        <v>1518</v>
      </c>
      <c r="E1099" s="157"/>
      <c r="F1099" s="157"/>
      <c r="G1099" s="152" t="s">
        <v>2168</v>
      </c>
      <c r="H1099" s="158"/>
      <c r="I1099" s="234">
        <v>20000</v>
      </c>
      <c r="J1099" s="234">
        <v>20000</v>
      </c>
      <c r="K1099" s="139"/>
      <c r="L1099" s="139"/>
      <c r="M1099" s="234">
        <v>20000</v>
      </c>
      <c r="N1099" s="139"/>
      <c r="O1099" s="139"/>
      <c r="P1099" s="158"/>
      <c r="Q1099" s="252"/>
      <c r="R1099" s="116"/>
    </row>
    <row r="1100" spans="1:18" s="117" customFormat="1" ht="46.5" customHeight="1">
      <c r="A1100" s="157">
        <v>6</v>
      </c>
      <c r="B1100" s="137" t="s">
        <v>2169</v>
      </c>
      <c r="C1100" s="152" t="s">
        <v>25</v>
      </c>
      <c r="D1100" s="152" t="s">
        <v>1530</v>
      </c>
      <c r="E1100" s="157"/>
      <c r="F1100" s="157"/>
      <c r="G1100" s="152" t="s">
        <v>2170</v>
      </c>
      <c r="H1100" s="144"/>
      <c r="I1100" s="234">
        <v>10000</v>
      </c>
      <c r="J1100" s="234">
        <v>10000</v>
      </c>
      <c r="K1100" s="188"/>
      <c r="L1100" s="188"/>
      <c r="M1100" s="234">
        <v>10000</v>
      </c>
      <c r="N1100" s="139"/>
      <c r="O1100" s="139"/>
      <c r="P1100" s="158"/>
      <c r="Q1100" s="252"/>
      <c r="R1100" s="116"/>
    </row>
    <row r="1101" spans="1:18" s="117" customFormat="1" ht="46.5" customHeight="1">
      <c r="A1101" s="157">
        <v>7</v>
      </c>
      <c r="B1101" s="206" t="s">
        <v>2171</v>
      </c>
      <c r="C1101" s="152" t="s">
        <v>25</v>
      </c>
      <c r="D1101" s="237" t="s">
        <v>2062</v>
      </c>
      <c r="E1101" s="157"/>
      <c r="F1101" s="157"/>
      <c r="G1101" s="157"/>
      <c r="H1101" s="158"/>
      <c r="I1101" s="234">
        <v>15000</v>
      </c>
      <c r="J1101" s="234">
        <v>15000</v>
      </c>
      <c r="K1101" s="139"/>
      <c r="L1101" s="139"/>
      <c r="M1101" s="234">
        <v>15000</v>
      </c>
      <c r="N1101" s="139"/>
      <c r="O1101" s="139"/>
      <c r="P1101" s="158"/>
      <c r="Q1101" s="252"/>
      <c r="R1101" s="116"/>
    </row>
    <row r="1102" spans="1:18" s="117" customFormat="1" ht="46.5" customHeight="1">
      <c r="A1102" s="157">
        <v>8</v>
      </c>
      <c r="B1102" s="192" t="s">
        <v>2172</v>
      </c>
      <c r="C1102" s="152" t="s">
        <v>25</v>
      </c>
      <c r="D1102" s="152" t="s">
        <v>1579</v>
      </c>
      <c r="E1102" s="157"/>
      <c r="F1102" s="157"/>
      <c r="G1102" s="195" t="s">
        <v>2173</v>
      </c>
      <c r="H1102" s="158"/>
      <c r="I1102" s="234">
        <v>25000</v>
      </c>
      <c r="J1102" s="234">
        <v>25000</v>
      </c>
      <c r="K1102" s="139"/>
      <c r="L1102" s="139"/>
      <c r="M1102" s="234">
        <v>25000</v>
      </c>
      <c r="N1102" s="139"/>
      <c r="O1102" s="139"/>
      <c r="P1102" s="158"/>
      <c r="Q1102" s="252"/>
      <c r="R1102" s="116"/>
    </row>
    <row r="1103" spans="1:18" s="117" customFormat="1" ht="46.5" customHeight="1">
      <c r="A1103" s="157">
        <v>9</v>
      </c>
      <c r="B1103" s="137" t="s">
        <v>2061</v>
      </c>
      <c r="C1103" s="152" t="s">
        <v>25</v>
      </c>
      <c r="D1103" s="152" t="s">
        <v>2174</v>
      </c>
      <c r="E1103" s="157"/>
      <c r="F1103" s="157"/>
      <c r="G1103" s="152" t="s">
        <v>1586</v>
      </c>
      <c r="H1103" s="158"/>
      <c r="I1103" s="234">
        <v>20000</v>
      </c>
      <c r="J1103" s="234">
        <v>20000</v>
      </c>
      <c r="K1103" s="139"/>
      <c r="L1103" s="139"/>
      <c r="M1103" s="234">
        <v>20000</v>
      </c>
      <c r="N1103" s="139"/>
      <c r="O1103" s="139"/>
      <c r="P1103" s="158"/>
      <c r="Q1103" s="252"/>
      <c r="R1103" s="116"/>
    </row>
    <row r="1104" spans="1:18" s="117" customFormat="1" ht="46.5" customHeight="1">
      <c r="A1104" s="157">
        <v>10</v>
      </c>
      <c r="B1104" s="207" t="s">
        <v>2175</v>
      </c>
      <c r="C1104" s="152" t="s">
        <v>25</v>
      </c>
      <c r="D1104" s="152" t="s">
        <v>1566</v>
      </c>
      <c r="E1104" s="157"/>
      <c r="F1104" s="157"/>
      <c r="G1104" s="152" t="s">
        <v>2176</v>
      </c>
      <c r="H1104" s="158"/>
      <c r="I1104" s="234">
        <v>30000</v>
      </c>
      <c r="J1104" s="234">
        <v>30000</v>
      </c>
      <c r="K1104" s="139"/>
      <c r="L1104" s="139"/>
      <c r="M1104" s="234">
        <v>30000</v>
      </c>
      <c r="N1104" s="139"/>
      <c r="O1104" s="139"/>
      <c r="P1104" s="158"/>
      <c r="Q1104" s="252"/>
      <c r="R1104" s="116"/>
    </row>
    <row r="1105" spans="1:18" s="117" customFormat="1" ht="46.5" customHeight="1">
      <c r="A1105" s="157">
        <v>11</v>
      </c>
      <c r="B1105" s="207" t="s">
        <v>2177</v>
      </c>
      <c r="C1105" s="152" t="s">
        <v>25</v>
      </c>
      <c r="D1105" s="152" t="s">
        <v>1566</v>
      </c>
      <c r="E1105" s="157"/>
      <c r="F1105" s="157"/>
      <c r="G1105" s="152" t="s">
        <v>2082</v>
      </c>
      <c r="H1105" s="158"/>
      <c r="I1105" s="234">
        <v>25000</v>
      </c>
      <c r="J1105" s="234">
        <v>25000</v>
      </c>
      <c r="K1105" s="139"/>
      <c r="L1105" s="139"/>
      <c r="M1105" s="234">
        <v>25000</v>
      </c>
      <c r="N1105" s="139"/>
      <c r="O1105" s="139"/>
      <c r="P1105" s="158"/>
      <c r="Q1105" s="252"/>
      <c r="R1105" s="116"/>
    </row>
    <row r="1106" spans="1:18" s="117" customFormat="1" ht="46.5" customHeight="1">
      <c r="A1106" s="157">
        <v>12</v>
      </c>
      <c r="B1106" s="137" t="s">
        <v>2178</v>
      </c>
      <c r="C1106" s="152" t="s">
        <v>25</v>
      </c>
      <c r="D1106" s="152" t="s">
        <v>2179</v>
      </c>
      <c r="E1106" s="157"/>
      <c r="F1106" s="157"/>
      <c r="G1106" s="157" t="s">
        <v>1297</v>
      </c>
      <c r="H1106" s="158"/>
      <c r="I1106" s="234">
        <v>15000</v>
      </c>
      <c r="J1106" s="234">
        <v>15000</v>
      </c>
      <c r="K1106" s="139"/>
      <c r="L1106" s="139"/>
      <c r="M1106" s="234">
        <v>15000</v>
      </c>
      <c r="N1106" s="139"/>
      <c r="O1106" s="139"/>
      <c r="P1106" s="144"/>
      <c r="Q1106" s="252"/>
      <c r="R1106" s="116"/>
    </row>
    <row r="1107" spans="1:18" s="117" customFormat="1" ht="46.5" customHeight="1">
      <c r="A1107" s="157">
        <v>13</v>
      </c>
      <c r="B1107" s="137" t="s">
        <v>2180</v>
      </c>
      <c r="C1107" s="152" t="s">
        <v>25</v>
      </c>
      <c r="D1107" s="152" t="s">
        <v>2181</v>
      </c>
      <c r="E1107" s="157"/>
      <c r="F1107" s="157"/>
      <c r="G1107" s="157" t="s">
        <v>1539</v>
      </c>
      <c r="H1107" s="158"/>
      <c r="I1107" s="234">
        <v>10000</v>
      </c>
      <c r="J1107" s="234">
        <v>10000</v>
      </c>
      <c r="K1107" s="139"/>
      <c r="L1107" s="139"/>
      <c r="M1107" s="234">
        <v>10000</v>
      </c>
      <c r="N1107" s="139"/>
      <c r="O1107" s="139"/>
      <c r="P1107" s="144"/>
      <c r="Q1107" s="252"/>
      <c r="R1107" s="116"/>
    </row>
    <row r="1108" spans="1:18" s="117" customFormat="1" ht="46.5" customHeight="1">
      <c r="A1108" s="157">
        <v>14</v>
      </c>
      <c r="B1108" s="137" t="s">
        <v>2182</v>
      </c>
      <c r="C1108" s="152" t="s">
        <v>25</v>
      </c>
      <c r="D1108" s="152" t="s">
        <v>1508</v>
      </c>
      <c r="E1108" s="157"/>
      <c r="F1108" s="157"/>
      <c r="G1108" s="157"/>
      <c r="H1108" s="158"/>
      <c r="I1108" s="234">
        <v>20000</v>
      </c>
      <c r="J1108" s="234">
        <v>20000</v>
      </c>
      <c r="K1108" s="139"/>
      <c r="L1108" s="139"/>
      <c r="M1108" s="234">
        <v>20000</v>
      </c>
      <c r="N1108" s="139"/>
      <c r="O1108" s="139"/>
      <c r="P1108" s="158"/>
      <c r="Q1108" s="252"/>
      <c r="R1108" s="116"/>
    </row>
    <row r="1109" spans="1:18" s="117" customFormat="1" ht="46.5" customHeight="1">
      <c r="A1109" s="157">
        <v>15</v>
      </c>
      <c r="B1109" s="206" t="s">
        <v>2183</v>
      </c>
      <c r="C1109" s="152" t="s">
        <v>25</v>
      </c>
      <c r="D1109" s="237" t="s">
        <v>2062</v>
      </c>
      <c r="E1109" s="157"/>
      <c r="F1109" s="157"/>
      <c r="G1109" s="238" t="s">
        <v>1312</v>
      </c>
      <c r="H1109" s="158"/>
      <c r="I1109" s="234">
        <v>20000</v>
      </c>
      <c r="J1109" s="234">
        <v>20000</v>
      </c>
      <c r="K1109" s="139"/>
      <c r="L1109" s="139"/>
      <c r="M1109" s="234">
        <v>20000</v>
      </c>
      <c r="N1109" s="139"/>
      <c r="O1109" s="139"/>
      <c r="P1109" s="158"/>
      <c r="Q1109" s="252"/>
      <c r="R1109" s="116"/>
    </row>
    <row r="1110" spans="1:18" s="117" customFormat="1" ht="46.5" customHeight="1">
      <c r="A1110" s="157">
        <v>16</v>
      </c>
      <c r="B1110" s="137" t="s">
        <v>2184</v>
      </c>
      <c r="C1110" s="152" t="s">
        <v>25</v>
      </c>
      <c r="D1110" s="152" t="s">
        <v>1549</v>
      </c>
      <c r="E1110" s="157"/>
      <c r="F1110" s="157"/>
      <c r="G1110" s="152" t="s">
        <v>2185</v>
      </c>
      <c r="H1110" s="158"/>
      <c r="I1110" s="234">
        <v>8000</v>
      </c>
      <c r="J1110" s="234">
        <v>8000</v>
      </c>
      <c r="K1110" s="139"/>
      <c r="L1110" s="139"/>
      <c r="M1110" s="234">
        <v>8000</v>
      </c>
      <c r="N1110" s="139"/>
      <c r="O1110" s="139"/>
      <c r="P1110" s="158"/>
      <c r="Q1110" s="252"/>
      <c r="R1110" s="116"/>
    </row>
    <row r="1111" spans="1:18" s="117" customFormat="1" ht="46.5" customHeight="1">
      <c r="A1111" s="157">
        <v>17</v>
      </c>
      <c r="B1111" s="206" t="s">
        <v>2186</v>
      </c>
      <c r="C1111" s="152" t="s">
        <v>25</v>
      </c>
      <c r="D1111" s="237" t="s">
        <v>2062</v>
      </c>
      <c r="E1111" s="157"/>
      <c r="F1111" s="157"/>
      <c r="G1111" s="238" t="s">
        <v>1283</v>
      </c>
      <c r="H1111" s="158"/>
      <c r="I1111" s="234">
        <v>20000</v>
      </c>
      <c r="J1111" s="234">
        <v>20000</v>
      </c>
      <c r="K1111" s="139"/>
      <c r="L1111" s="139"/>
      <c r="M1111" s="234">
        <v>20000</v>
      </c>
      <c r="N1111" s="139"/>
      <c r="O1111" s="139"/>
      <c r="P1111" s="158"/>
      <c r="Q1111" s="252"/>
      <c r="R1111" s="116"/>
    </row>
    <row r="1112" spans="1:18" s="117" customFormat="1" ht="46.5" customHeight="1">
      <c r="A1112" s="157">
        <v>18</v>
      </c>
      <c r="B1112" s="192" t="s">
        <v>2187</v>
      </c>
      <c r="C1112" s="152" t="s">
        <v>25</v>
      </c>
      <c r="D1112" s="152" t="s">
        <v>2079</v>
      </c>
      <c r="E1112" s="157"/>
      <c r="F1112" s="157"/>
      <c r="G1112" s="152" t="s">
        <v>2188</v>
      </c>
      <c r="H1112" s="158"/>
      <c r="I1112" s="234">
        <v>10000</v>
      </c>
      <c r="J1112" s="234">
        <v>10000</v>
      </c>
      <c r="K1112" s="139"/>
      <c r="L1112" s="139"/>
      <c r="M1112" s="234">
        <v>10000</v>
      </c>
      <c r="N1112" s="188"/>
      <c r="O1112" s="188"/>
      <c r="P1112" s="144"/>
      <c r="Q1112" s="252"/>
      <c r="R1112" s="116"/>
    </row>
    <row r="1113" spans="1:18" s="117" customFormat="1" ht="46.5" customHeight="1">
      <c r="A1113" s="157">
        <v>19</v>
      </c>
      <c r="B1113" s="192" t="s">
        <v>2189</v>
      </c>
      <c r="C1113" s="152" t="s">
        <v>25</v>
      </c>
      <c r="D1113" s="152" t="s">
        <v>2079</v>
      </c>
      <c r="E1113" s="157"/>
      <c r="F1113" s="157"/>
      <c r="G1113" s="152" t="s">
        <v>2190</v>
      </c>
      <c r="H1113" s="158"/>
      <c r="I1113" s="234">
        <v>20000</v>
      </c>
      <c r="J1113" s="234">
        <v>20000</v>
      </c>
      <c r="K1113" s="139"/>
      <c r="L1113" s="139"/>
      <c r="M1113" s="234">
        <v>20000</v>
      </c>
      <c r="N1113" s="188"/>
      <c r="O1113" s="188"/>
      <c r="P1113" s="144"/>
      <c r="Q1113" s="252"/>
      <c r="R1113" s="116"/>
    </row>
    <row r="1114" spans="1:18" s="117" customFormat="1" ht="46.5" customHeight="1">
      <c r="A1114" s="157">
        <v>20</v>
      </c>
      <c r="B1114" s="137" t="s">
        <v>2191</v>
      </c>
      <c r="C1114" s="152" t="s">
        <v>25</v>
      </c>
      <c r="D1114" s="152" t="s">
        <v>1518</v>
      </c>
      <c r="E1114" s="157"/>
      <c r="F1114" s="157"/>
      <c r="G1114" s="157"/>
      <c r="H1114" s="158"/>
      <c r="I1114" s="234">
        <v>7000</v>
      </c>
      <c r="J1114" s="234">
        <v>7000</v>
      </c>
      <c r="K1114" s="139"/>
      <c r="L1114" s="139"/>
      <c r="M1114" s="234">
        <v>7000</v>
      </c>
      <c r="N1114" s="188"/>
      <c r="O1114" s="188"/>
      <c r="P1114" s="144"/>
      <c r="Q1114" s="252"/>
      <c r="R1114" s="116"/>
    </row>
    <row r="1115" spans="1:18" s="117" customFormat="1" ht="46.5" customHeight="1">
      <c r="A1115" s="157">
        <v>21</v>
      </c>
      <c r="B1115" s="137" t="s">
        <v>2192</v>
      </c>
      <c r="C1115" s="152" t="s">
        <v>25</v>
      </c>
      <c r="D1115" s="152" t="s">
        <v>1518</v>
      </c>
      <c r="E1115" s="157"/>
      <c r="F1115" s="157"/>
      <c r="G1115" s="157"/>
      <c r="H1115" s="158"/>
      <c r="I1115" s="234">
        <v>10000</v>
      </c>
      <c r="J1115" s="234">
        <v>10000</v>
      </c>
      <c r="K1115" s="139"/>
      <c r="L1115" s="139"/>
      <c r="M1115" s="234">
        <v>10000</v>
      </c>
      <c r="N1115" s="139"/>
      <c r="O1115" s="139"/>
      <c r="P1115" s="144"/>
      <c r="Q1115" s="252"/>
      <c r="R1115" s="116"/>
    </row>
    <row r="1116" spans="1:18" s="117" customFormat="1" ht="46.5" customHeight="1">
      <c r="A1116" s="152" t="s">
        <v>43</v>
      </c>
      <c r="B1116" s="131" t="s">
        <v>181</v>
      </c>
      <c r="C1116" s="152"/>
      <c r="D1116" s="152"/>
      <c r="E1116" s="152"/>
      <c r="F1116" s="152"/>
      <c r="G1116" s="152"/>
      <c r="H1116" s="152"/>
      <c r="I1116" s="274">
        <v>208800</v>
      </c>
      <c r="J1116" s="274">
        <v>208800</v>
      </c>
      <c r="K1116" s="274">
        <v>0</v>
      </c>
      <c r="L1116" s="274">
        <v>0</v>
      </c>
      <c r="M1116" s="274">
        <v>208800</v>
      </c>
      <c r="N1116" s="172"/>
      <c r="O1116" s="172"/>
      <c r="P1116" s="152"/>
      <c r="Q1116" s="252"/>
      <c r="R1116" s="116"/>
    </row>
    <row r="1117" spans="1:18" s="117" customFormat="1" ht="46.5" customHeight="1">
      <c r="A1117" s="157">
        <v>1</v>
      </c>
      <c r="B1117" s="154" t="s">
        <v>2193</v>
      </c>
      <c r="C1117" s="152" t="s">
        <v>25</v>
      </c>
      <c r="D1117" s="152" t="s">
        <v>2194</v>
      </c>
      <c r="E1117" s="152">
        <v>2026</v>
      </c>
      <c r="F1117" s="152">
        <v>2028</v>
      </c>
      <c r="G1117" s="155" t="s">
        <v>2195</v>
      </c>
      <c r="H1117" s="152"/>
      <c r="I1117" s="265">
        <v>14900</v>
      </c>
      <c r="J1117" s="265">
        <v>14900</v>
      </c>
      <c r="K1117" s="265"/>
      <c r="L1117" s="265"/>
      <c r="M1117" s="265">
        <v>14900</v>
      </c>
      <c r="N1117" s="172"/>
      <c r="O1117" s="172"/>
      <c r="P1117" s="152" t="s">
        <v>2145</v>
      </c>
      <c r="Q1117" s="252"/>
      <c r="R1117" s="116"/>
    </row>
    <row r="1118" spans="1:18" s="117" customFormat="1" ht="46.5" customHeight="1">
      <c r="A1118" s="157">
        <v>2</v>
      </c>
      <c r="B1118" s="154" t="s">
        <v>2196</v>
      </c>
      <c r="C1118" s="152" t="s">
        <v>25</v>
      </c>
      <c r="D1118" s="152" t="s">
        <v>2194</v>
      </c>
      <c r="E1118" s="152">
        <v>2026</v>
      </c>
      <c r="F1118" s="152">
        <v>2028</v>
      </c>
      <c r="G1118" s="155" t="s">
        <v>2197</v>
      </c>
      <c r="H1118" s="152"/>
      <c r="I1118" s="265">
        <v>14900</v>
      </c>
      <c r="J1118" s="265">
        <v>14900</v>
      </c>
      <c r="K1118" s="265"/>
      <c r="L1118" s="265"/>
      <c r="M1118" s="265">
        <v>14900</v>
      </c>
      <c r="N1118" s="172"/>
      <c r="O1118" s="172"/>
      <c r="P1118" s="152" t="s">
        <v>2145</v>
      </c>
      <c r="Q1118" s="252"/>
      <c r="R1118" s="116"/>
    </row>
    <row r="1119" spans="1:18" s="117" customFormat="1" ht="46.5" customHeight="1">
      <c r="A1119" s="142"/>
      <c r="B1119" s="131" t="s">
        <v>2198</v>
      </c>
      <c r="C1119" s="152"/>
      <c r="D1119" s="157"/>
      <c r="E1119" s="158"/>
      <c r="F1119" s="158"/>
      <c r="G1119" s="157"/>
      <c r="H1119" s="158"/>
      <c r="I1119" s="188">
        <v>179000</v>
      </c>
      <c r="J1119" s="188">
        <v>179000</v>
      </c>
      <c r="K1119" s="188">
        <v>0</v>
      </c>
      <c r="L1119" s="188">
        <v>0</v>
      </c>
      <c r="M1119" s="188">
        <v>179000</v>
      </c>
      <c r="N1119" s="188">
        <v>0</v>
      </c>
      <c r="O1119" s="188">
        <v>0</v>
      </c>
      <c r="P1119" s="158"/>
      <c r="Q1119" s="252"/>
      <c r="R1119" s="116"/>
    </row>
    <row r="1120" spans="1:18" s="117" customFormat="1" ht="46.5" customHeight="1">
      <c r="A1120" s="142" t="s">
        <v>19</v>
      </c>
      <c r="B1120" s="131" t="s">
        <v>77</v>
      </c>
      <c r="C1120" s="152"/>
      <c r="D1120" s="157"/>
      <c r="E1120" s="158"/>
      <c r="F1120" s="158"/>
      <c r="G1120" s="157"/>
      <c r="H1120" s="158"/>
      <c r="I1120" s="139"/>
      <c r="J1120" s="139">
        <v>0</v>
      </c>
      <c r="K1120" s="139"/>
      <c r="L1120" s="139"/>
      <c r="M1120" s="139">
        <v>0</v>
      </c>
      <c r="N1120" s="139"/>
      <c r="O1120" s="139"/>
      <c r="P1120" s="158"/>
      <c r="Q1120" s="252"/>
      <c r="R1120" s="116"/>
    </row>
    <row r="1121" spans="1:18" s="117" customFormat="1" ht="46.5" customHeight="1">
      <c r="A1121" s="142" t="s">
        <v>21</v>
      </c>
      <c r="B1121" s="131" t="s">
        <v>78</v>
      </c>
      <c r="C1121" s="152"/>
      <c r="D1121" s="157"/>
      <c r="E1121" s="158"/>
      <c r="F1121" s="158"/>
      <c r="G1121" s="157"/>
      <c r="H1121" s="158"/>
      <c r="I1121" s="188">
        <v>179000</v>
      </c>
      <c r="J1121" s="188">
        <v>179000</v>
      </c>
      <c r="K1121" s="188">
        <v>0</v>
      </c>
      <c r="L1121" s="188">
        <v>0</v>
      </c>
      <c r="M1121" s="188">
        <v>179000</v>
      </c>
      <c r="N1121" s="188">
        <v>0</v>
      </c>
      <c r="O1121" s="188">
        <v>0</v>
      </c>
      <c r="P1121" s="158"/>
      <c r="Q1121" s="252"/>
      <c r="R1121" s="116"/>
    </row>
    <row r="1122" spans="1:18" s="117" customFormat="1" ht="46.5" customHeight="1">
      <c r="A1122" s="142" t="s">
        <v>1003</v>
      </c>
      <c r="B1122" s="131" t="s">
        <v>79</v>
      </c>
      <c r="C1122" s="152"/>
      <c r="D1122" s="157"/>
      <c r="E1122" s="158"/>
      <c r="F1122" s="158"/>
      <c r="G1122" s="157"/>
      <c r="H1122" s="158"/>
      <c r="I1122" s="188">
        <v>179000</v>
      </c>
      <c r="J1122" s="188">
        <v>179000</v>
      </c>
      <c r="K1122" s="188">
        <v>0</v>
      </c>
      <c r="L1122" s="188">
        <v>0</v>
      </c>
      <c r="M1122" s="188">
        <v>179000</v>
      </c>
      <c r="N1122" s="188">
        <v>0</v>
      </c>
      <c r="O1122" s="188">
        <v>0</v>
      </c>
      <c r="P1122" s="158"/>
      <c r="Q1122" s="252"/>
      <c r="R1122" s="116"/>
    </row>
    <row r="1123" spans="1:18" s="117" customFormat="1" ht="46.5" customHeight="1">
      <c r="A1123" s="168" t="s">
        <v>92</v>
      </c>
      <c r="B1123" s="137" t="s">
        <v>2199</v>
      </c>
      <c r="C1123" s="152" t="s">
        <v>25</v>
      </c>
      <c r="D1123" s="237" t="s">
        <v>642</v>
      </c>
      <c r="E1123" s="158">
        <v>2026</v>
      </c>
      <c r="F1123" s="158">
        <v>2030</v>
      </c>
      <c r="G1123" s="152" t="s">
        <v>2200</v>
      </c>
      <c r="H1123" s="158"/>
      <c r="I1123" s="139">
        <v>50000</v>
      </c>
      <c r="J1123" s="139">
        <v>50000</v>
      </c>
      <c r="K1123" s="139"/>
      <c r="L1123" s="139"/>
      <c r="M1123" s="139">
        <v>50000</v>
      </c>
      <c r="N1123" s="139"/>
      <c r="O1123" s="139"/>
      <c r="P1123" s="158"/>
      <c r="Q1123" s="252"/>
      <c r="R1123" s="116"/>
    </row>
    <row r="1124" spans="1:18" s="117" customFormat="1" ht="46.5" customHeight="1">
      <c r="A1124" s="168" t="s">
        <v>228</v>
      </c>
      <c r="B1124" s="137" t="s">
        <v>2201</v>
      </c>
      <c r="C1124" s="152" t="s">
        <v>25</v>
      </c>
      <c r="D1124" s="237" t="s">
        <v>651</v>
      </c>
      <c r="E1124" s="158">
        <v>2026</v>
      </c>
      <c r="F1124" s="158">
        <v>2030</v>
      </c>
      <c r="G1124" s="152" t="s">
        <v>2202</v>
      </c>
      <c r="H1124" s="158"/>
      <c r="I1124" s="139">
        <v>5000</v>
      </c>
      <c r="J1124" s="139">
        <v>5000</v>
      </c>
      <c r="K1124" s="139"/>
      <c r="L1124" s="139"/>
      <c r="M1124" s="139">
        <v>5000</v>
      </c>
      <c r="N1124" s="139"/>
      <c r="O1124" s="139"/>
      <c r="P1124" s="158"/>
      <c r="Q1124" s="252"/>
      <c r="R1124" s="116"/>
    </row>
    <row r="1125" spans="1:18" s="117" customFormat="1" ht="46.5" customHeight="1">
      <c r="A1125" s="157">
        <v>3</v>
      </c>
      <c r="B1125" s="137" t="s">
        <v>2203</v>
      </c>
      <c r="C1125" s="152" t="s">
        <v>25</v>
      </c>
      <c r="D1125" s="237" t="s">
        <v>642</v>
      </c>
      <c r="E1125" s="158">
        <v>2026</v>
      </c>
      <c r="F1125" s="158">
        <v>2030</v>
      </c>
      <c r="G1125" s="152" t="s">
        <v>2204</v>
      </c>
      <c r="H1125" s="158"/>
      <c r="I1125" s="139">
        <v>5000</v>
      </c>
      <c r="J1125" s="139">
        <v>5000</v>
      </c>
      <c r="K1125" s="139"/>
      <c r="L1125" s="139"/>
      <c r="M1125" s="139">
        <v>5000</v>
      </c>
      <c r="N1125" s="139"/>
      <c r="O1125" s="139"/>
      <c r="P1125" s="158"/>
      <c r="Q1125" s="252"/>
      <c r="R1125" s="116"/>
    </row>
    <row r="1126" spans="1:18" s="117" customFormat="1" ht="46.5" customHeight="1">
      <c r="A1126" s="168" t="s">
        <v>949</v>
      </c>
      <c r="B1126" s="137" t="s">
        <v>646</v>
      </c>
      <c r="C1126" s="152" t="s">
        <v>25</v>
      </c>
      <c r="D1126" s="237" t="s">
        <v>647</v>
      </c>
      <c r="E1126" s="158">
        <v>2026</v>
      </c>
      <c r="F1126" s="158">
        <v>2030</v>
      </c>
      <c r="G1126" s="152" t="s">
        <v>649</v>
      </c>
      <c r="H1126" s="158"/>
      <c r="I1126" s="139">
        <v>9000</v>
      </c>
      <c r="J1126" s="139">
        <v>9000</v>
      </c>
      <c r="K1126" s="139"/>
      <c r="L1126" s="139"/>
      <c r="M1126" s="139">
        <v>9000</v>
      </c>
      <c r="N1126" s="139"/>
      <c r="O1126" s="139"/>
      <c r="P1126" s="158"/>
      <c r="Q1126" s="252"/>
      <c r="R1126" s="116"/>
    </row>
    <row r="1127" spans="1:18" s="117" customFormat="1" ht="46.5" customHeight="1">
      <c r="A1127" s="168" t="s">
        <v>951</v>
      </c>
      <c r="B1127" s="137" t="s">
        <v>648</v>
      </c>
      <c r="C1127" s="152" t="s">
        <v>25</v>
      </c>
      <c r="D1127" s="237" t="s">
        <v>647</v>
      </c>
      <c r="E1127" s="158">
        <v>2026</v>
      </c>
      <c r="F1127" s="158">
        <v>2030</v>
      </c>
      <c r="G1127" s="152" t="s">
        <v>650</v>
      </c>
      <c r="H1127" s="158"/>
      <c r="I1127" s="139">
        <v>6000</v>
      </c>
      <c r="J1127" s="139">
        <v>6000</v>
      </c>
      <c r="K1127" s="139"/>
      <c r="L1127" s="139"/>
      <c r="M1127" s="139">
        <v>6000</v>
      </c>
      <c r="N1127" s="139"/>
      <c r="O1127" s="139"/>
      <c r="P1127" s="158"/>
      <c r="Q1127" s="252"/>
      <c r="R1127" s="116"/>
    </row>
    <row r="1128" spans="1:18" s="117" customFormat="1" ht="46.5" customHeight="1">
      <c r="A1128" s="168" t="s">
        <v>953</v>
      </c>
      <c r="B1128" s="137" t="s">
        <v>656</v>
      </c>
      <c r="C1128" s="152" t="s">
        <v>25</v>
      </c>
      <c r="D1128" s="237" t="s">
        <v>655</v>
      </c>
      <c r="E1128" s="158">
        <v>2026</v>
      </c>
      <c r="F1128" s="158">
        <v>2030</v>
      </c>
      <c r="G1128" s="152" t="s">
        <v>2205</v>
      </c>
      <c r="H1128" s="158"/>
      <c r="I1128" s="139">
        <v>8500</v>
      </c>
      <c r="J1128" s="139">
        <v>8500</v>
      </c>
      <c r="K1128" s="139"/>
      <c r="L1128" s="139"/>
      <c r="M1128" s="139">
        <v>8500</v>
      </c>
      <c r="N1128" s="139"/>
      <c r="O1128" s="139"/>
      <c r="P1128" s="158"/>
      <c r="Q1128" s="252"/>
      <c r="R1128" s="116"/>
    </row>
    <row r="1129" spans="1:18" s="117" customFormat="1" ht="46.5" customHeight="1">
      <c r="A1129" s="157">
        <v>7</v>
      </c>
      <c r="B1129" s="137" t="s">
        <v>2206</v>
      </c>
      <c r="C1129" s="152" t="s">
        <v>25</v>
      </c>
      <c r="D1129" s="237" t="s">
        <v>658</v>
      </c>
      <c r="E1129" s="158">
        <v>2026</v>
      </c>
      <c r="F1129" s="158">
        <v>2030</v>
      </c>
      <c r="G1129" s="152" t="s">
        <v>659</v>
      </c>
      <c r="H1129" s="158"/>
      <c r="I1129" s="139">
        <v>6500</v>
      </c>
      <c r="J1129" s="139">
        <v>6500</v>
      </c>
      <c r="K1129" s="139"/>
      <c r="L1129" s="139"/>
      <c r="M1129" s="139">
        <v>6500</v>
      </c>
      <c r="N1129" s="139"/>
      <c r="O1129" s="139"/>
      <c r="P1129" s="158"/>
      <c r="Q1129" s="252"/>
      <c r="R1129" s="116"/>
    </row>
    <row r="1130" spans="1:18" s="117" customFormat="1" ht="46.5" customHeight="1">
      <c r="A1130" s="157">
        <v>8</v>
      </c>
      <c r="B1130" s="137" t="s">
        <v>2207</v>
      </c>
      <c r="C1130" s="152" t="s">
        <v>25</v>
      </c>
      <c r="D1130" s="237" t="s">
        <v>663</v>
      </c>
      <c r="E1130" s="158">
        <v>2026</v>
      </c>
      <c r="F1130" s="158">
        <v>2030</v>
      </c>
      <c r="G1130" s="152" t="s">
        <v>2208</v>
      </c>
      <c r="H1130" s="158"/>
      <c r="I1130" s="139">
        <v>19500</v>
      </c>
      <c r="J1130" s="139">
        <v>19500</v>
      </c>
      <c r="K1130" s="139"/>
      <c r="L1130" s="139"/>
      <c r="M1130" s="139">
        <v>19500</v>
      </c>
      <c r="N1130" s="139"/>
      <c r="O1130" s="139"/>
      <c r="P1130" s="158"/>
      <c r="Q1130" s="252"/>
      <c r="R1130" s="116"/>
    </row>
    <row r="1131" spans="1:18" s="117" customFormat="1" ht="46.5" customHeight="1">
      <c r="A1131" s="168" t="s">
        <v>960</v>
      </c>
      <c r="B1131" s="137" t="s">
        <v>661</v>
      </c>
      <c r="C1131" s="152" t="s">
        <v>25</v>
      </c>
      <c r="D1131" s="237" t="s">
        <v>660</v>
      </c>
      <c r="E1131" s="158">
        <v>2026</v>
      </c>
      <c r="F1131" s="158">
        <v>2030</v>
      </c>
      <c r="G1131" s="152" t="s">
        <v>2209</v>
      </c>
      <c r="H1131" s="158"/>
      <c r="I1131" s="139">
        <v>11500</v>
      </c>
      <c r="J1131" s="139">
        <v>11500</v>
      </c>
      <c r="K1131" s="139"/>
      <c r="L1131" s="139"/>
      <c r="M1131" s="139">
        <v>11500</v>
      </c>
      <c r="N1131" s="139"/>
      <c r="O1131" s="139"/>
      <c r="P1131" s="158"/>
      <c r="Q1131" s="252"/>
      <c r="R1131" s="116"/>
    </row>
    <row r="1132" spans="1:18" s="117" customFormat="1" ht="46.5" customHeight="1">
      <c r="A1132" s="168" t="s">
        <v>962</v>
      </c>
      <c r="B1132" s="137" t="s">
        <v>661</v>
      </c>
      <c r="C1132" s="152" t="s">
        <v>25</v>
      </c>
      <c r="D1132" s="237" t="s">
        <v>660</v>
      </c>
      <c r="E1132" s="158">
        <v>2026</v>
      </c>
      <c r="F1132" s="158">
        <v>2030</v>
      </c>
      <c r="G1132" s="152" t="s">
        <v>2209</v>
      </c>
      <c r="H1132" s="158"/>
      <c r="I1132" s="139">
        <v>6000</v>
      </c>
      <c r="J1132" s="139">
        <v>6000</v>
      </c>
      <c r="K1132" s="139"/>
      <c r="L1132" s="139"/>
      <c r="M1132" s="139">
        <v>6000</v>
      </c>
      <c r="N1132" s="139"/>
      <c r="O1132" s="139"/>
      <c r="P1132" s="158"/>
      <c r="Q1132" s="252"/>
      <c r="R1132" s="116"/>
    </row>
    <row r="1133" spans="1:18" s="117" customFormat="1" ht="46.5" customHeight="1">
      <c r="A1133" s="168" t="s">
        <v>964</v>
      </c>
      <c r="B1133" s="137" t="s">
        <v>652</v>
      </c>
      <c r="C1133" s="152" t="s">
        <v>25</v>
      </c>
      <c r="D1133" s="237" t="s">
        <v>653</v>
      </c>
      <c r="E1133" s="158">
        <v>2026</v>
      </c>
      <c r="F1133" s="158">
        <v>2030</v>
      </c>
      <c r="G1133" s="152" t="s">
        <v>654</v>
      </c>
      <c r="H1133" s="158"/>
      <c r="I1133" s="139">
        <v>5000</v>
      </c>
      <c r="J1133" s="139">
        <v>5000</v>
      </c>
      <c r="K1133" s="139"/>
      <c r="L1133" s="139"/>
      <c r="M1133" s="139">
        <v>5000</v>
      </c>
      <c r="N1133" s="139"/>
      <c r="O1133" s="139"/>
      <c r="P1133" s="158"/>
      <c r="Q1133" s="252"/>
      <c r="R1133" s="116"/>
    </row>
    <row r="1134" spans="1:18" s="117" customFormat="1" ht="46.5" customHeight="1">
      <c r="A1134" s="157">
        <v>12</v>
      </c>
      <c r="B1134" s="137" t="s">
        <v>657</v>
      </c>
      <c r="C1134" s="152" t="s">
        <v>25</v>
      </c>
      <c r="D1134" s="237" t="s">
        <v>658</v>
      </c>
      <c r="E1134" s="158">
        <v>2026</v>
      </c>
      <c r="F1134" s="158">
        <v>2030</v>
      </c>
      <c r="G1134" s="152" t="s">
        <v>659</v>
      </c>
      <c r="H1134" s="158"/>
      <c r="I1134" s="139">
        <v>5000</v>
      </c>
      <c r="J1134" s="139">
        <v>5000</v>
      </c>
      <c r="K1134" s="139"/>
      <c r="L1134" s="139"/>
      <c r="M1134" s="139">
        <v>5000</v>
      </c>
      <c r="N1134" s="139"/>
      <c r="O1134" s="139"/>
      <c r="P1134" s="158"/>
      <c r="Q1134" s="252"/>
      <c r="R1134" s="116"/>
    </row>
    <row r="1135" spans="1:18" s="117" customFormat="1" ht="46.5" customHeight="1">
      <c r="A1135" s="168" t="s">
        <v>968</v>
      </c>
      <c r="B1135" s="137" t="s">
        <v>2210</v>
      </c>
      <c r="C1135" s="152" t="s">
        <v>25</v>
      </c>
      <c r="D1135" s="237" t="s">
        <v>653</v>
      </c>
      <c r="E1135" s="158">
        <v>2026</v>
      </c>
      <c r="F1135" s="158">
        <v>2030</v>
      </c>
      <c r="G1135" s="152" t="s">
        <v>2202</v>
      </c>
      <c r="H1135" s="158"/>
      <c r="I1135" s="139">
        <v>5000</v>
      </c>
      <c r="J1135" s="139">
        <v>5000</v>
      </c>
      <c r="K1135" s="139"/>
      <c r="L1135" s="139"/>
      <c r="M1135" s="139">
        <v>5000</v>
      </c>
      <c r="N1135" s="139"/>
      <c r="O1135" s="139"/>
      <c r="P1135" s="158"/>
      <c r="Q1135" s="252"/>
      <c r="R1135" s="116"/>
    </row>
    <row r="1136" spans="1:18" s="117" customFormat="1" ht="46.5" customHeight="1">
      <c r="A1136" s="168" t="s">
        <v>970</v>
      </c>
      <c r="B1136" s="204" t="s">
        <v>2211</v>
      </c>
      <c r="C1136" s="152" t="s">
        <v>25</v>
      </c>
      <c r="D1136" s="237" t="s">
        <v>662</v>
      </c>
      <c r="E1136" s="158">
        <v>2026</v>
      </c>
      <c r="F1136" s="158">
        <v>2030</v>
      </c>
      <c r="G1136" s="152" t="s">
        <v>2212</v>
      </c>
      <c r="H1136" s="158"/>
      <c r="I1136" s="139">
        <v>6000</v>
      </c>
      <c r="J1136" s="139">
        <v>6000</v>
      </c>
      <c r="K1136" s="139"/>
      <c r="L1136" s="139"/>
      <c r="M1136" s="139">
        <v>6000</v>
      </c>
      <c r="N1136" s="139"/>
      <c r="O1136" s="139"/>
      <c r="P1136" s="158"/>
      <c r="Q1136" s="252"/>
      <c r="R1136" s="116"/>
    </row>
    <row r="1137" spans="1:18" s="117" customFormat="1" ht="46.5" customHeight="1">
      <c r="A1137" s="157">
        <v>15</v>
      </c>
      <c r="B1137" s="137" t="s">
        <v>2213</v>
      </c>
      <c r="C1137" s="152" t="s">
        <v>25</v>
      </c>
      <c r="D1137" s="237" t="s">
        <v>655</v>
      </c>
      <c r="E1137" s="158">
        <v>2026</v>
      </c>
      <c r="F1137" s="158">
        <v>2030</v>
      </c>
      <c r="G1137" s="152" t="s">
        <v>2214</v>
      </c>
      <c r="H1137" s="158"/>
      <c r="I1137" s="139">
        <v>10000</v>
      </c>
      <c r="J1137" s="139">
        <v>10000</v>
      </c>
      <c r="K1137" s="139"/>
      <c r="L1137" s="139"/>
      <c r="M1137" s="139">
        <v>10000</v>
      </c>
      <c r="N1137" s="139"/>
      <c r="O1137" s="139"/>
      <c r="P1137" s="158"/>
      <c r="Q1137" s="252"/>
      <c r="R1137" s="116"/>
    </row>
    <row r="1138" spans="1:18" s="117" customFormat="1" ht="46.5" customHeight="1">
      <c r="A1138" s="168" t="s">
        <v>974</v>
      </c>
      <c r="B1138" s="137" t="s">
        <v>2215</v>
      </c>
      <c r="C1138" s="152" t="s">
        <v>25</v>
      </c>
      <c r="D1138" s="237" t="s">
        <v>658</v>
      </c>
      <c r="E1138" s="158">
        <v>2026</v>
      </c>
      <c r="F1138" s="158">
        <v>2030</v>
      </c>
      <c r="G1138" s="152" t="s">
        <v>2216</v>
      </c>
      <c r="H1138" s="158"/>
      <c r="I1138" s="139">
        <v>6000</v>
      </c>
      <c r="J1138" s="139">
        <v>6000</v>
      </c>
      <c r="K1138" s="139"/>
      <c r="L1138" s="139"/>
      <c r="M1138" s="139">
        <v>6000</v>
      </c>
      <c r="N1138" s="139"/>
      <c r="O1138" s="139"/>
      <c r="P1138" s="158"/>
      <c r="Q1138" s="252"/>
      <c r="R1138" s="116"/>
    </row>
    <row r="1139" spans="1:18" s="117" customFormat="1" ht="46.5" customHeight="1">
      <c r="A1139" s="168" t="s">
        <v>976</v>
      </c>
      <c r="B1139" s="137" t="s">
        <v>2217</v>
      </c>
      <c r="C1139" s="152" t="s">
        <v>25</v>
      </c>
      <c r="D1139" s="237" t="s">
        <v>663</v>
      </c>
      <c r="E1139" s="158">
        <v>2026</v>
      </c>
      <c r="F1139" s="158">
        <v>2030</v>
      </c>
      <c r="G1139" s="152" t="s">
        <v>2218</v>
      </c>
      <c r="H1139" s="158"/>
      <c r="I1139" s="139">
        <v>5000</v>
      </c>
      <c r="J1139" s="139">
        <v>5000</v>
      </c>
      <c r="K1139" s="139"/>
      <c r="L1139" s="139"/>
      <c r="M1139" s="139">
        <v>5000</v>
      </c>
      <c r="N1139" s="139"/>
      <c r="O1139" s="139"/>
      <c r="P1139" s="158"/>
      <c r="Q1139" s="252"/>
      <c r="R1139" s="116"/>
    </row>
    <row r="1140" spans="1:18" s="117" customFormat="1" ht="46.5" customHeight="1">
      <c r="A1140" s="157">
        <v>18</v>
      </c>
      <c r="B1140" s="137" t="s">
        <v>2219</v>
      </c>
      <c r="C1140" s="152" t="s">
        <v>25</v>
      </c>
      <c r="D1140" s="237" t="s">
        <v>660</v>
      </c>
      <c r="E1140" s="158">
        <v>2026</v>
      </c>
      <c r="F1140" s="158">
        <v>2030</v>
      </c>
      <c r="G1140" s="152" t="s">
        <v>2220</v>
      </c>
      <c r="H1140" s="158"/>
      <c r="I1140" s="139">
        <v>5000</v>
      </c>
      <c r="J1140" s="139">
        <v>5000</v>
      </c>
      <c r="K1140" s="139"/>
      <c r="L1140" s="139"/>
      <c r="M1140" s="139">
        <v>5000</v>
      </c>
      <c r="N1140" s="139"/>
      <c r="O1140" s="139"/>
      <c r="P1140" s="158"/>
      <c r="Q1140" s="252"/>
      <c r="R1140" s="116"/>
    </row>
    <row r="1141" spans="1:18" s="117" customFormat="1" ht="46.5" customHeight="1">
      <c r="A1141" s="168" t="s">
        <v>2221</v>
      </c>
      <c r="B1141" s="137" t="s">
        <v>2222</v>
      </c>
      <c r="C1141" s="152" t="s">
        <v>25</v>
      </c>
      <c r="D1141" s="237" t="s">
        <v>660</v>
      </c>
      <c r="E1141" s="158">
        <v>2026</v>
      </c>
      <c r="F1141" s="158">
        <v>2030</v>
      </c>
      <c r="G1141" s="152" t="s">
        <v>2223</v>
      </c>
      <c r="H1141" s="158"/>
      <c r="I1141" s="139">
        <v>5000</v>
      </c>
      <c r="J1141" s="139">
        <v>5000</v>
      </c>
      <c r="K1141" s="139"/>
      <c r="L1141" s="139"/>
      <c r="M1141" s="139">
        <v>5000</v>
      </c>
      <c r="N1141" s="139"/>
      <c r="O1141" s="139"/>
      <c r="P1141" s="158"/>
      <c r="Q1141" s="252"/>
      <c r="R1141" s="116"/>
    </row>
    <row r="1142" spans="1:18" s="117" customFormat="1" ht="46.5" customHeight="1">
      <c r="A1142" s="223" t="s">
        <v>87</v>
      </c>
      <c r="B1142" s="131" t="s">
        <v>113</v>
      </c>
      <c r="C1142" s="182"/>
      <c r="D1142" s="158"/>
      <c r="E1142" s="158"/>
      <c r="F1142" s="158"/>
      <c r="G1142" s="158"/>
      <c r="H1142" s="158"/>
      <c r="I1142" s="188">
        <v>389150</v>
      </c>
      <c r="J1142" s="188">
        <v>389150</v>
      </c>
      <c r="K1142" s="188"/>
      <c r="L1142" s="188"/>
      <c r="M1142" s="188">
        <v>389150</v>
      </c>
      <c r="N1142" s="139"/>
      <c r="O1142" s="139"/>
      <c r="P1142" s="158"/>
      <c r="Q1142" s="252"/>
      <c r="R1142" s="116"/>
    </row>
    <row r="1143" spans="1:18" s="117" customFormat="1" ht="46.5" customHeight="1">
      <c r="A1143" s="157" t="s">
        <v>240</v>
      </c>
      <c r="B1143" s="131" t="s">
        <v>2224</v>
      </c>
      <c r="C1143" s="228"/>
      <c r="D1143" s="228"/>
      <c r="E1143" s="228"/>
      <c r="F1143" s="228"/>
      <c r="G1143" s="228"/>
      <c r="H1143" s="228"/>
      <c r="I1143" s="279"/>
      <c r="J1143" s="279"/>
      <c r="K1143" s="279"/>
      <c r="L1143" s="279"/>
      <c r="M1143" s="279"/>
      <c r="N1143" s="279"/>
      <c r="O1143" s="279"/>
      <c r="P1143" s="228"/>
      <c r="Q1143" s="252"/>
      <c r="R1143" s="116"/>
    </row>
    <row r="1144" spans="1:18" s="117" customFormat="1" ht="46.5" customHeight="1">
      <c r="A1144" s="246" t="s">
        <v>2225</v>
      </c>
      <c r="B1144" s="247" t="s">
        <v>2226</v>
      </c>
      <c r="C1144" s="228"/>
      <c r="D1144" s="228"/>
      <c r="E1144" s="228"/>
      <c r="F1144" s="228"/>
      <c r="G1144" s="228"/>
      <c r="H1144" s="228"/>
      <c r="I1144" s="279"/>
      <c r="J1144" s="279"/>
      <c r="K1144" s="279"/>
      <c r="L1144" s="279"/>
      <c r="M1144" s="279"/>
      <c r="N1144" s="279"/>
      <c r="O1144" s="279"/>
      <c r="P1144" s="228"/>
      <c r="Q1144" s="252"/>
      <c r="R1144" s="116"/>
    </row>
    <row r="1145" spans="1:18" s="117" customFormat="1" ht="46.5" customHeight="1">
      <c r="A1145" s="142" t="s">
        <v>19</v>
      </c>
      <c r="B1145" s="131" t="s">
        <v>1763</v>
      </c>
      <c r="C1145" s="228"/>
      <c r="D1145" s="228"/>
      <c r="E1145" s="228"/>
      <c r="F1145" s="228"/>
      <c r="G1145" s="228"/>
      <c r="H1145" s="228"/>
      <c r="I1145" s="188">
        <v>133950</v>
      </c>
      <c r="J1145" s="188">
        <v>133950</v>
      </c>
      <c r="K1145" s="188"/>
      <c r="L1145" s="188"/>
      <c r="M1145" s="188">
        <v>133950</v>
      </c>
      <c r="N1145" s="279"/>
      <c r="O1145" s="279"/>
      <c r="P1145" s="228"/>
      <c r="Q1145" s="252"/>
      <c r="R1145" s="116"/>
    </row>
    <row r="1146" spans="1:18" s="117" customFormat="1" ht="46.5" customHeight="1">
      <c r="A1146" s="142">
        <v>2</v>
      </c>
      <c r="B1146" s="131" t="s">
        <v>78</v>
      </c>
      <c r="C1146" s="228"/>
      <c r="D1146" s="228"/>
      <c r="E1146" s="228"/>
      <c r="F1146" s="228"/>
      <c r="G1146" s="228"/>
      <c r="H1146" s="228"/>
      <c r="I1146" s="188">
        <v>133950</v>
      </c>
      <c r="J1146" s="188">
        <v>133950</v>
      </c>
      <c r="K1146" s="188"/>
      <c r="L1146" s="188"/>
      <c r="M1146" s="188">
        <v>133950</v>
      </c>
      <c r="N1146" s="279"/>
      <c r="O1146" s="279"/>
      <c r="P1146" s="228"/>
      <c r="Q1146" s="252"/>
      <c r="R1146" s="116"/>
    </row>
    <row r="1147" spans="1:18" s="117" customFormat="1" ht="46.5" customHeight="1">
      <c r="A1147" s="142" t="s">
        <v>60</v>
      </c>
      <c r="B1147" s="131" t="s">
        <v>79</v>
      </c>
      <c r="C1147" s="228"/>
      <c r="D1147" s="228"/>
      <c r="E1147" s="228"/>
      <c r="F1147" s="228"/>
      <c r="G1147" s="228"/>
      <c r="H1147" s="228"/>
      <c r="I1147" s="188">
        <v>133950</v>
      </c>
      <c r="J1147" s="188">
        <v>133950</v>
      </c>
      <c r="K1147" s="188"/>
      <c r="L1147" s="188"/>
      <c r="M1147" s="188">
        <v>133950</v>
      </c>
      <c r="N1147" s="279"/>
      <c r="O1147" s="279"/>
      <c r="P1147" s="228"/>
      <c r="Q1147" s="252"/>
      <c r="R1147" s="116"/>
    </row>
    <row r="1148" spans="1:18" s="117" customFormat="1" ht="46.5" customHeight="1">
      <c r="A1148" s="157">
        <v>1</v>
      </c>
      <c r="B1148" s="137" t="s">
        <v>2227</v>
      </c>
      <c r="C1148" s="152" t="s">
        <v>1077</v>
      </c>
      <c r="D1148" s="152" t="s">
        <v>2228</v>
      </c>
      <c r="E1148" s="157">
        <v>2026</v>
      </c>
      <c r="F1148" s="157">
        <v>2028</v>
      </c>
      <c r="G1148" s="152" t="s">
        <v>2229</v>
      </c>
      <c r="H1148" s="158"/>
      <c r="I1148" s="139">
        <v>14000</v>
      </c>
      <c r="J1148" s="139">
        <v>14000</v>
      </c>
      <c r="K1148" s="139"/>
      <c r="L1148" s="139"/>
      <c r="M1148" s="139">
        <v>14000</v>
      </c>
      <c r="N1148" s="139"/>
      <c r="O1148" s="139"/>
      <c r="P1148" s="158"/>
      <c r="Q1148" s="252"/>
      <c r="R1148" s="116"/>
    </row>
    <row r="1149" spans="1:18" s="117" customFormat="1" ht="46.5" customHeight="1">
      <c r="A1149" s="157">
        <v>2</v>
      </c>
      <c r="B1149" s="137" t="s">
        <v>2230</v>
      </c>
      <c r="C1149" s="152" t="s">
        <v>1077</v>
      </c>
      <c r="D1149" s="152" t="s">
        <v>2231</v>
      </c>
      <c r="E1149" s="157">
        <v>2026</v>
      </c>
      <c r="F1149" s="157">
        <v>2028</v>
      </c>
      <c r="G1149" s="152" t="s">
        <v>2229</v>
      </c>
      <c r="H1149" s="158"/>
      <c r="I1149" s="139">
        <v>14500</v>
      </c>
      <c r="J1149" s="139">
        <v>14500</v>
      </c>
      <c r="K1149" s="139"/>
      <c r="L1149" s="139"/>
      <c r="M1149" s="139">
        <v>14500</v>
      </c>
      <c r="N1149" s="139"/>
      <c r="O1149" s="139"/>
      <c r="P1149" s="158"/>
      <c r="Q1149" s="252"/>
      <c r="R1149" s="116"/>
    </row>
    <row r="1150" spans="1:18" s="117" customFormat="1" ht="46.5" customHeight="1">
      <c r="A1150" s="157">
        <v>3</v>
      </c>
      <c r="B1150" s="137" t="s">
        <v>2232</v>
      </c>
      <c r="C1150" s="152" t="s">
        <v>1077</v>
      </c>
      <c r="D1150" s="152" t="s">
        <v>1709</v>
      </c>
      <c r="E1150" s="157">
        <v>2026</v>
      </c>
      <c r="F1150" s="157">
        <v>2028</v>
      </c>
      <c r="G1150" s="152" t="s">
        <v>2229</v>
      </c>
      <c r="H1150" s="158"/>
      <c r="I1150" s="139">
        <v>14500</v>
      </c>
      <c r="J1150" s="139">
        <v>14500</v>
      </c>
      <c r="K1150" s="139"/>
      <c r="L1150" s="139"/>
      <c r="M1150" s="139">
        <v>14500</v>
      </c>
      <c r="N1150" s="139"/>
      <c r="O1150" s="139"/>
      <c r="P1150" s="158"/>
      <c r="Q1150" s="252"/>
      <c r="R1150" s="116"/>
    </row>
    <row r="1151" spans="1:18" s="117" customFormat="1" ht="46.5" customHeight="1">
      <c r="A1151" s="157">
        <v>4</v>
      </c>
      <c r="B1151" s="137" t="s">
        <v>2233</v>
      </c>
      <c r="C1151" s="152" t="s">
        <v>1077</v>
      </c>
      <c r="D1151" s="152" t="s">
        <v>2234</v>
      </c>
      <c r="E1151" s="157">
        <v>2026</v>
      </c>
      <c r="F1151" s="157">
        <v>2028</v>
      </c>
      <c r="G1151" s="152" t="s">
        <v>2235</v>
      </c>
      <c r="H1151" s="245"/>
      <c r="I1151" s="139">
        <v>14950</v>
      </c>
      <c r="J1151" s="139">
        <v>14950</v>
      </c>
      <c r="K1151" s="139"/>
      <c r="L1151" s="139"/>
      <c r="M1151" s="139">
        <v>14950</v>
      </c>
      <c r="N1151" s="139"/>
      <c r="O1151" s="139"/>
      <c r="P1151" s="158"/>
      <c r="Q1151" s="252"/>
      <c r="R1151" s="116"/>
    </row>
    <row r="1152" spans="1:18" s="117" customFormat="1" ht="46.5" customHeight="1">
      <c r="A1152" s="157">
        <v>5</v>
      </c>
      <c r="B1152" s="137" t="s">
        <v>2236</v>
      </c>
      <c r="C1152" s="152" t="s">
        <v>1077</v>
      </c>
      <c r="D1152" s="152" t="s">
        <v>2237</v>
      </c>
      <c r="E1152" s="157">
        <v>2026</v>
      </c>
      <c r="F1152" s="157">
        <v>2028</v>
      </c>
      <c r="G1152" s="152" t="s">
        <v>2238</v>
      </c>
      <c r="H1152" s="158"/>
      <c r="I1152" s="172">
        <v>10500</v>
      </c>
      <c r="J1152" s="172">
        <v>10500</v>
      </c>
      <c r="K1152" s="139"/>
      <c r="L1152" s="139"/>
      <c r="M1152" s="172">
        <v>10500</v>
      </c>
      <c r="N1152" s="139"/>
      <c r="O1152" s="139"/>
      <c r="P1152" s="158"/>
      <c r="Q1152" s="252"/>
      <c r="R1152" s="116"/>
    </row>
    <row r="1153" spans="1:18" s="117" customFormat="1" ht="46.5" customHeight="1">
      <c r="A1153" s="157">
        <v>6</v>
      </c>
      <c r="B1153" s="137" t="s">
        <v>2239</v>
      </c>
      <c r="C1153" s="152" t="s">
        <v>1077</v>
      </c>
      <c r="D1153" s="152" t="s">
        <v>1772</v>
      </c>
      <c r="E1153" s="157">
        <v>2026</v>
      </c>
      <c r="F1153" s="157">
        <v>2028</v>
      </c>
      <c r="G1153" s="152" t="s">
        <v>2240</v>
      </c>
      <c r="H1153" s="158"/>
      <c r="I1153" s="139">
        <v>11500</v>
      </c>
      <c r="J1153" s="139">
        <v>11500</v>
      </c>
      <c r="K1153" s="139"/>
      <c r="L1153" s="139"/>
      <c r="M1153" s="139">
        <v>11500</v>
      </c>
      <c r="N1153" s="139"/>
      <c r="O1153" s="139"/>
      <c r="P1153" s="158"/>
      <c r="Q1153" s="252"/>
      <c r="R1153" s="116"/>
    </row>
    <row r="1154" spans="1:18" s="117" customFormat="1" ht="46.5" customHeight="1">
      <c r="A1154" s="157">
        <v>7</v>
      </c>
      <c r="B1154" s="137" t="s">
        <v>2241</v>
      </c>
      <c r="C1154" s="152" t="s">
        <v>1077</v>
      </c>
      <c r="D1154" s="152" t="s">
        <v>1709</v>
      </c>
      <c r="E1154" s="157">
        <v>2026</v>
      </c>
      <c r="F1154" s="157">
        <v>2028</v>
      </c>
      <c r="G1154" s="152" t="s">
        <v>2242</v>
      </c>
      <c r="H1154" s="158"/>
      <c r="I1154" s="172">
        <v>14900</v>
      </c>
      <c r="J1154" s="172">
        <v>14900</v>
      </c>
      <c r="K1154" s="139"/>
      <c r="L1154" s="139"/>
      <c r="M1154" s="172">
        <v>14900</v>
      </c>
      <c r="N1154" s="139"/>
      <c r="O1154" s="139"/>
      <c r="P1154" s="158"/>
      <c r="Q1154" s="252"/>
      <c r="R1154" s="116"/>
    </row>
    <row r="1155" spans="1:18" s="117" customFormat="1" ht="46.5" customHeight="1">
      <c r="A1155" s="157">
        <v>8</v>
      </c>
      <c r="B1155" s="137" t="s">
        <v>2243</v>
      </c>
      <c r="C1155" s="152" t="s">
        <v>1077</v>
      </c>
      <c r="D1155" s="152" t="s">
        <v>2244</v>
      </c>
      <c r="E1155" s="157">
        <v>2026</v>
      </c>
      <c r="F1155" s="157">
        <v>2028</v>
      </c>
      <c r="G1155" s="152" t="s">
        <v>2245</v>
      </c>
      <c r="H1155" s="158"/>
      <c r="I1155" s="172">
        <v>14900</v>
      </c>
      <c r="J1155" s="172">
        <v>14900</v>
      </c>
      <c r="K1155" s="139"/>
      <c r="L1155" s="139"/>
      <c r="M1155" s="172">
        <v>14900</v>
      </c>
      <c r="N1155" s="139"/>
      <c r="O1155" s="139"/>
      <c r="P1155" s="158"/>
      <c r="Q1155" s="252"/>
      <c r="R1155" s="116"/>
    </row>
    <row r="1156" spans="1:18" s="117" customFormat="1" ht="46.5" customHeight="1">
      <c r="A1156" s="157">
        <v>9</v>
      </c>
      <c r="B1156" s="137" t="s">
        <v>2246</v>
      </c>
      <c r="C1156" s="152" t="s">
        <v>1077</v>
      </c>
      <c r="D1156" s="152" t="s">
        <v>1729</v>
      </c>
      <c r="E1156" s="157">
        <v>2026</v>
      </c>
      <c r="F1156" s="157">
        <v>2028</v>
      </c>
      <c r="G1156" s="152" t="s">
        <v>2247</v>
      </c>
      <c r="H1156" s="158"/>
      <c r="I1156" s="172">
        <v>13200</v>
      </c>
      <c r="J1156" s="172">
        <v>13200</v>
      </c>
      <c r="K1156" s="139"/>
      <c r="L1156" s="139"/>
      <c r="M1156" s="172">
        <v>13200</v>
      </c>
      <c r="N1156" s="139"/>
      <c r="O1156" s="139"/>
      <c r="P1156" s="158"/>
      <c r="Q1156" s="252"/>
      <c r="R1156" s="116"/>
    </row>
    <row r="1157" spans="1:18" s="117" customFormat="1" ht="46.5" customHeight="1">
      <c r="A1157" s="157">
        <v>10</v>
      </c>
      <c r="B1157" s="137" t="s">
        <v>2248</v>
      </c>
      <c r="C1157" s="152" t="s">
        <v>1077</v>
      </c>
      <c r="D1157" s="152" t="s">
        <v>1732</v>
      </c>
      <c r="E1157" s="157">
        <v>2026</v>
      </c>
      <c r="F1157" s="157">
        <v>2028</v>
      </c>
      <c r="G1157" s="152" t="s">
        <v>2249</v>
      </c>
      <c r="H1157" s="158"/>
      <c r="I1157" s="172">
        <v>11000</v>
      </c>
      <c r="J1157" s="172">
        <v>11000</v>
      </c>
      <c r="K1157" s="139"/>
      <c r="L1157" s="139"/>
      <c r="M1157" s="172">
        <v>11000</v>
      </c>
      <c r="N1157" s="139"/>
      <c r="O1157" s="139"/>
      <c r="P1157" s="158"/>
      <c r="Q1157" s="252"/>
      <c r="R1157" s="116"/>
    </row>
    <row r="1158" spans="1:18" s="117" customFormat="1" ht="46.5" customHeight="1">
      <c r="A1158" s="142"/>
      <c r="B1158" s="131" t="s">
        <v>1696</v>
      </c>
      <c r="C1158" s="228"/>
      <c r="D1158" s="228"/>
      <c r="E1158" s="228"/>
      <c r="F1158" s="228"/>
      <c r="G1158" s="228"/>
      <c r="H1158" s="228"/>
      <c r="I1158" s="188">
        <v>73800</v>
      </c>
      <c r="J1158" s="188">
        <v>73800</v>
      </c>
      <c r="K1158" s="188"/>
      <c r="L1158" s="188"/>
      <c r="M1158" s="188">
        <v>73800</v>
      </c>
      <c r="N1158" s="279"/>
      <c r="O1158" s="279"/>
      <c r="P1158" s="228"/>
      <c r="Q1158" s="252"/>
      <c r="R1158" s="116"/>
    </row>
    <row r="1159" spans="1:18" s="117" customFormat="1" ht="46.5" customHeight="1">
      <c r="A1159" s="142">
        <v>2</v>
      </c>
      <c r="B1159" s="131" t="s">
        <v>78</v>
      </c>
      <c r="C1159" s="228"/>
      <c r="D1159" s="228"/>
      <c r="E1159" s="228"/>
      <c r="F1159" s="228"/>
      <c r="G1159" s="228"/>
      <c r="H1159" s="228"/>
      <c r="I1159" s="188">
        <v>73800</v>
      </c>
      <c r="J1159" s="188">
        <v>73800</v>
      </c>
      <c r="K1159" s="188"/>
      <c r="L1159" s="188"/>
      <c r="M1159" s="188">
        <v>73800</v>
      </c>
      <c r="N1159" s="279"/>
      <c r="O1159" s="279"/>
      <c r="P1159" s="228"/>
      <c r="Q1159" s="252"/>
      <c r="R1159" s="116"/>
    </row>
    <row r="1160" spans="1:18" s="117" customFormat="1" ht="46.5" customHeight="1">
      <c r="A1160" s="142" t="s">
        <v>60</v>
      </c>
      <c r="B1160" s="131" t="s">
        <v>79</v>
      </c>
      <c r="C1160" s="228"/>
      <c r="D1160" s="228"/>
      <c r="E1160" s="228"/>
      <c r="F1160" s="228"/>
      <c r="G1160" s="228"/>
      <c r="H1160" s="228"/>
      <c r="I1160" s="188">
        <v>73800</v>
      </c>
      <c r="J1160" s="188">
        <v>73800</v>
      </c>
      <c r="K1160" s="188"/>
      <c r="L1160" s="188"/>
      <c r="M1160" s="188">
        <v>73800</v>
      </c>
      <c r="N1160" s="279"/>
      <c r="O1160" s="279"/>
      <c r="P1160" s="228"/>
      <c r="Q1160" s="252"/>
      <c r="R1160" s="116"/>
    </row>
    <row r="1161" spans="1:18" s="117" customFormat="1" ht="46.5" customHeight="1">
      <c r="A1161" s="157">
        <v>1</v>
      </c>
      <c r="B1161" s="137" t="s">
        <v>2250</v>
      </c>
      <c r="C1161" s="152" t="s">
        <v>1077</v>
      </c>
      <c r="D1161" s="152" t="s">
        <v>2251</v>
      </c>
      <c r="E1161" s="157">
        <v>2026</v>
      </c>
      <c r="F1161" s="157">
        <v>2030</v>
      </c>
      <c r="G1161" s="152" t="s">
        <v>2252</v>
      </c>
      <c r="H1161" s="158"/>
      <c r="I1161" s="172">
        <v>14950</v>
      </c>
      <c r="J1161" s="172">
        <v>14950</v>
      </c>
      <c r="K1161" s="139"/>
      <c r="L1161" s="139"/>
      <c r="M1161" s="172">
        <v>14950</v>
      </c>
      <c r="N1161" s="139"/>
      <c r="O1161" s="139"/>
      <c r="P1161" s="158"/>
      <c r="Q1161" s="252"/>
      <c r="R1161" s="116"/>
    </row>
    <row r="1162" spans="1:18" s="117" customFormat="1" ht="46.5" customHeight="1">
      <c r="A1162" s="157">
        <v>2</v>
      </c>
      <c r="B1162" s="137" t="s">
        <v>2253</v>
      </c>
      <c r="C1162" s="152" t="s">
        <v>1077</v>
      </c>
      <c r="D1162" s="152" t="s">
        <v>2254</v>
      </c>
      <c r="E1162" s="157">
        <v>2026</v>
      </c>
      <c r="F1162" s="157">
        <v>2030</v>
      </c>
      <c r="G1162" s="152" t="s">
        <v>1712</v>
      </c>
      <c r="H1162" s="158"/>
      <c r="I1162" s="172">
        <v>14950</v>
      </c>
      <c r="J1162" s="172">
        <v>14950</v>
      </c>
      <c r="K1162" s="139"/>
      <c r="L1162" s="139"/>
      <c r="M1162" s="172">
        <v>14950</v>
      </c>
      <c r="N1162" s="139"/>
      <c r="O1162" s="139"/>
      <c r="P1162" s="158"/>
      <c r="Q1162" s="252"/>
      <c r="R1162" s="116"/>
    </row>
    <row r="1163" spans="1:18" s="117" customFormat="1" ht="46.5" customHeight="1">
      <c r="A1163" s="157">
        <v>3</v>
      </c>
      <c r="B1163" s="137" t="s">
        <v>2255</v>
      </c>
      <c r="C1163" s="152" t="s">
        <v>1077</v>
      </c>
      <c r="D1163" s="152" t="s">
        <v>1758</v>
      </c>
      <c r="E1163" s="157">
        <v>2026</v>
      </c>
      <c r="F1163" s="157">
        <v>2030</v>
      </c>
      <c r="G1163" s="152" t="s">
        <v>2256</v>
      </c>
      <c r="H1163" s="158"/>
      <c r="I1163" s="172">
        <v>14950</v>
      </c>
      <c r="J1163" s="172">
        <v>14950</v>
      </c>
      <c r="K1163" s="139"/>
      <c r="L1163" s="139"/>
      <c r="M1163" s="172">
        <v>14950</v>
      </c>
      <c r="N1163" s="139"/>
      <c r="O1163" s="139"/>
      <c r="P1163" s="158"/>
      <c r="Q1163" s="252"/>
      <c r="R1163" s="116"/>
    </row>
    <row r="1164" spans="1:18" s="117" customFormat="1" ht="46.5" customHeight="1">
      <c r="A1164" s="157">
        <v>4</v>
      </c>
      <c r="B1164" s="137" t="s">
        <v>2257</v>
      </c>
      <c r="C1164" s="152" t="s">
        <v>1077</v>
      </c>
      <c r="D1164" s="152" t="s">
        <v>1758</v>
      </c>
      <c r="E1164" s="157">
        <v>2026</v>
      </c>
      <c r="F1164" s="157">
        <v>2030</v>
      </c>
      <c r="G1164" s="152" t="s">
        <v>1712</v>
      </c>
      <c r="H1164" s="158"/>
      <c r="I1164" s="172">
        <v>14950</v>
      </c>
      <c r="J1164" s="172">
        <v>14950</v>
      </c>
      <c r="K1164" s="139"/>
      <c r="L1164" s="139"/>
      <c r="M1164" s="172">
        <v>14950</v>
      </c>
      <c r="N1164" s="139"/>
      <c r="O1164" s="139"/>
      <c r="P1164" s="158"/>
      <c r="Q1164" s="252"/>
      <c r="R1164" s="116"/>
    </row>
    <row r="1165" spans="1:18" s="117" customFormat="1" ht="46.5" customHeight="1">
      <c r="A1165" s="157">
        <v>5</v>
      </c>
      <c r="B1165" s="137" t="s">
        <v>2258</v>
      </c>
      <c r="C1165" s="152" t="s">
        <v>1077</v>
      </c>
      <c r="D1165" s="152" t="s">
        <v>1729</v>
      </c>
      <c r="E1165" s="157">
        <v>2026</v>
      </c>
      <c r="F1165" s="157">
        <v>2030</v>
      </c>
      <c r="G1165" s="152" t="s">
        <v>2259</v>
      </c>
      <c r="H1165" s="158"/>
      <c r="I1165" s="172">
        <v>14000</v>
      </c>
      <c r="J1165" s="172">
        <v>14000</v>
      </c>
      <c r="K1165" s="139"/>
      <c r="L1165" s="139"/>
      <c r="M1165" s="172">
        <v>14000</v>
      </c>
      <c r="N1165" s="139"/>
      <c r="O1165" s="139"/>
      <c r="P1165" s="158"/>
      <c r="Q1165" s="252"/>
      <c r="R1165" s="116"/>
    </row>
    <row r="1166" spans="1:18" s="117" customFormat="1" ht="46.5" customHeight="1">
      <c r="A1166" s="142"/>
      <c r="B1166" s="131" t="s">
        <v>1769</v>
      </c>
      <c r="C1166" s="228"/>
      <c r="D1166" s="228"/>
      <c r="E1166" s="228"/>
      <c r="F1166" s="228"/>
      <c r="G1166" s="228"/>
      <c r="H1166" s="228"/>
      <c r="I1166" s="188">
        <v>111900</v>
      </c>
      <c r="J1166" s="188">
        <v>111900</v>
      </c>
      <c r="K1166" s="188"/>
      <c r="L1166" s="188"/>
      <c r="M1166" s="188">
        <v>111900</v>
      </c>
      <c r="N1166" s="279"/>
      <c r="O1166" s="279"/>
      <c r="P1166" s="228"/>
      <c r="Q1166" s="252"/>
      <c r="R1166" s="116"/>
    </row>
    <row r="1167" spans="1:18" s="117" customFormat="1" ht="46.5" customHeight="1">
      <c r="A1167" s="142">
        <v>2</v>
      </c>
      <c r="B1167" s="131" t="s">
        <v>78</v>
      </c>
      <c r="C1167" s="228"/>
      <c r="D1167" s="228"/>
      <c r="E1167" s="228"/>
      <c r="F1167" s="228"/>
      <c r="G1167" s="228"/>
      <c r="H1167" s="228"/>
      <c r="I1167" s="188">
        <v>111900</v>
      </c>
      <c r="J1167" s="188">
        <v>111900</v>
      </c>
      <c r="K1167" s="188"/>
      <c r="L1167" s="188"/>
      <c r="M1167" s="188">
        <v>111900</v>
      </c>
      <c r="N1167" s="279"/>
      <c r="O1167" s="279"/>
      <c r="P1167" s="228"/>
      <c r="Q1167" s="252"/>
      <c r="R1167" s="116"/>
    </row>
    <row r="1168" spans="1:18" s="117" customFormat="1" ht="46.5" customHeight="1">
      <c r="A1168" s="142" t="s">
        <v>60</v>
      </c>
      <c r="B1168" s="131" t="s">
        <v>79</v>
      </c>
      <c r="C1168" s="228"/>
      <c r="D1168" s="228"/>
      <c r="E1168" s="228"/>
      <c r="F1168" s="228"/>
      <c r="G1168" s="228"/>
      <c r="H1168" s="228"/>
      <c r="I1168" s="188">
        <v>111900</v>
      </c>
      <c r="J1168" s="188">
        <v>111900</v>
      </c>
      <c r="K1168" s="188"/>
      <c r="L1168" s="188"/>
      <c r="M1168" s="188">
        <v>111900</v>
      </c>
      <c r="N1168" s="279"/>
      <c r="O1168" s="279"/>
      <c r="P1168" s="228"/>
      <c r="Q1168" s="252"/>
      <c r="R1168" s="116"/>
    </row>
    <row r="1169" spans="1:18" s="117" customFormat="1" ht="46.5" customHeight="1">
      <c r="A1169" s="157">
        <v>1</v>
      </c>
      <c r="B1169" s="137" t="s">
        <v>2260</v>
      </c>
      <c r="C1169" s="152" t="s">
        <v>1077</v>
      </c>
      <c r="D1169" s="152" t="s">
        <v>2237</v>
      </c>
      <c r="E1169" s="157">
        <v>2026</v>
      </c>
      <c r="F1169" s="157">
        <v>2028</v>
      </c>
      <c r="G1169" s="248" t="s">
        <v>2261</v>
      </c>
      <c r="H1169" s="158"/>
      <c r="I1169" s="139">
        <v>11000</v>
      </c>
      <c r="J1169" s="139">
        <v>11000</v>
      </c>
      <c r="K1169" s="139"/>
      <c r="L1169" s="139"/>
      <c r="M1169" s="139">
        <v>11000</v>
      </c>
      <c r="N1169" s="139"/>
      <c r="O1169" s="139"/>
      <c r="P1169" s="158"/>
      <c r="Q1169" s="252"/>
      <c r="R1169" s="116"/>
    </row>
    <row r="1170" spans="1:18" s="117" customFormat="1" ht="46.5" customHeight="1">
      <c r="A1170" s="157">
        <v>2</v>
      </c>
      <c r="B1170" s="298" t="s">
        <v>2262</v>
      </c>
      <c r="C1170" s="152" t="s">
        <v>1077</v>
      </c>
      <c r="D1170" s="158" t="s">
        <v>1772</v>
      </c>
      <c r="E1170" s="157">
        <v>2026</v>
      </c>
      <c r="F1170" s="157">
        <v>2028</v>
      </c>
      <c r="G1170" s="248" t="s">
        <v>2263</v>
      </c>
      <c r="H1170" s="245"/>
      <c r="I1170" s="139">
        <v>10000</v>
      </c>
      <c r="J1170" s="139">
        <v>10000</v>
      </c>
      <c r="K1170" s="139"/>
      <c r="L1170" s="139"/>
      <c r="M1170" s="139">
        <v>10000</v>
      </c>
      <c r="N1170" s="139"/>
      <c r="O1170" s="139"/>
      <c r="P1170" s="158"/>
      <c r="Q1170" s="252"/>
      <c r="R1170" s="116"/>
    </row>
    <row r="1171" spans="1:18" s="117" customFormat="1" ht="46.5" customHeight="1">
      <c r="A1171" s="157">
        <v>3</v>
      </c>
      <c r="B1171" s="242" t="s">
        <v>2264</v>
      </c>
      <c r="C1171" s="152" t="s">
        <v>1077</v>
      </c>
      <c r="D1171" s="152" t="s">
        <v>1732</v>
      </c>
      <c r="E1171" s="157">
        <v>2026</v>
      </c>
      <c r="F1171" s="157">
        <v>2028</v>
      </c>
      <c r="G1171" s="248" t="s">
        <v>2265</v>
      </c>
      <c r="H1171" s="158"/>
      <c r="I1171" s="139">
        <v>14500</v>
      </c>
      <c r="J1171" s="139">
        <v>14500</v>
      </c>
      <c r="K1171" s="139"/>
      <c r="L1171" s="139"/>
      <c r="M1171" s="139">
        <v>14500</v>
      </c>
      <c r="N1171" s="139"/>
      <c r="O1171" s="139"/>
      <c r="P1171" s="158"/>
      <c r="Q1171" s="252"/>
      <c r="R1171" s="116"/>
    </row>
    <row r="1172" spans="1:18" s="117" customFormat="1" ht="46.5" customHeight="1">
      <c r="A1172" s="157">
        <v>4</v>
      </c>
      <c r="B1172" s="242" t="s">
        <v>2266</v>
      </c>
      <c r="C1172" s="152" t="s">
        <v>1077</v>
      </c>
      <c r="D1172" s="152" t="s">
        <v>1726</v>
      </c>
      <c r="E1172" s="157">
        <v>2026</v>
      </c>
      <c r="F1172" s="157">
        <v>2028</v>
      </c>
      <c r="G1172" s="248" t="s">
        <v>2267</v>
      </c>
      <c r="H1172" s="158"/>
      <c r="I1172" s="139">
        <v>14500</v>
      </c>
      <c r="J1172" s="139">
        <v>14500</v>
      </c>
      <c r="K1172" s="139"/>
      <c r="L1172" s="139"/>
      <c r="M1172" s="139">
        <v>14500</v>
      </c>
      <c r="N1172" s="139"/>
      <c r="O1172" s="139"/>
      <c r="P1172" s="158"/>
      <c r="Q1172" s="252"/>
      <c r="R1172" s="116"/>
    </row>
    <row r="1173" spans="1:18" s="117" customFormat="1" ht="46.5" customHeight="1">
      <c r="A1173" s="157">
        <v>5</v>
      </c>
      <c r="B1173" s="242" t="s">
        <v>2268</v>
      </c>
      <c r="C1173" s="152" t="s">
        <v>1077</v>
      </c>
      <c r="D1173" s="152" t="s">
        <v>2254</v>
      </c>
      <c r="E1173" s="157">
        <v>2026</v>
      </c>
      <c r="F1173" s="157">
        <v>2028</v>
      </c>
      <c r="G1173" s="248" t="s">
        <v>2269</v>
      </c>
      <c r="H1173" s="158"/>
      <c r="I1173" s="139">
        <v>14950</v>
      </c>
      <c r="J1173" s="139">
        <v>14950</v>
      </c>
      <c r="K1173" s="139"/>
      <c r="L1173" s="139"/>
      <c r="M1173" s="139">
        <v>14950</v>
      </c>
      <c r="N1173" s="139"/>
      <c r="O1173" s="139"/>
      <c r="P1173" s="158"/>
      <c r="Q1173" s="252"/>
      <c r="R1173" s="116"/>
    </row>
    <row r="1174" spans="1:18" s="117" customFormat="1" ht="46.5" customHeight="1">
      <c r="A1174" s="157">
        <v>6</v>
      </c>
      <c r="B1174" s="242" t="s">
        <v>2270</v>
      </c>
      <c r="C1174" s="152" t="s">
        <v>1077</v>
      </c>
      <c r="D1174" s="157" t="s">
        <v>1699</v>
      </c>
      <c r="E1174" s="157">
        <v>2026</v>
      </c>
      <c r="F1174" s="157">
        <v>2028</v>
      </c>
      <c r="G1174" s="248" t="s">
        <v>2271</v>
      </c>
      <c r="H1174" s="158"/>
      <c r="I1174" s="139">
        <v>28000</v>
      </c>
      <c r="J1174" s="139">
        <v>28000</v>
      </c>
      <c r="K1174" s="139"/>
      <c r="L1174" s="139"/>
      <c r="M1174" s="139">
        <v>28000</v>
      </c>
      <c r="N1174" s="139"/>
      <c r="O1174" s="139"/>
      <c r="P1174" s="158"/>
      <c r="Q1174" s="252"/>
      <c r="R1174" s="116"/>
    </row>
    <row r="1175" spans="1:18" s="117" customFormat="1" ht="46.5" customHeight="1">
      <c r="A1175" s="157">
        <v>7</v>
      </c>
      <c r="B1175" s="242" t="s">
        <v>2272</v>
      </c>
      <c r="C1175" s="152" t="s">
        <v>1077</v>
      </c>
      <c r="D1175" s="152" t="s">
        <v>1758</v>
      </c>
      <c r="E1175" s="157">
        <v>2026</v>
      </c>
      <c r="F1175" s="157">
        <v>2028</v>
      </c>
      <c r="G1175" s="248" t="s">
        <v>2273</v>
      </c>
      <c r="H1175" s="158"/>
      <c r="I1175" s="139">
        <v>14950</v>
      </c>
      <c r="J1175" s="139">
        <v>14950</v>
      </c>
      <c r="K1175" s="139"/>
      <c r="L1175" s="139"/>
      <c r="M1175" s="139">
        <v>14950</v>
      </c>
      <c r="N1175" s="139"/>
      <c r="O1175" s="139"/>
      <c r="P1175" s="158"/>
      <c r="Q1175" s="252"/>
      <c r="R1175" s="116"/>
    </row>
    <row r="1176" spans="1:18" s="117" customFormat="1" ht="46.5" customHeight="1">
      <c r="A1176" s="157">
        <v>8</v>
      </c>
      <c r="B1176" s="137" t="s">
        <v>2274</v>
      </c>
      <c r="C1176" s="152" t="s">
        <v>1077</v>
      </c>
      <c r="D1176" s="152" t="s">
        <v>1716</v>
      </c>
      <c r="E1176" s="157">
        <v>2026</v>
      </c>
      <c r="F1176" s="157">
        <v>2028</v>
      </c>
      <c r="G1176" s="248" t="s">
        <v>2275</v>
      </c>
      <c r="H1176" s="158"/>
      <c r="I1176" s="139">
        <v>4000</v>
      </c>
      <c r="J1176" s="139">
        <v>4000</v>
      </c>
      <c r="K1176" s="139"/>
      <c r="L1176" s="139"/>
      <c r="M1176" s="139">
        <v>4000</v>
      </c>
      <c r="N1176" s="139"/>
      <c r="O1176" s="139"/>
      <c r="P1176" s="158"/>
      <c r="Q1176" s="252"/>
      <c r="R1176" s="116"/>
    </row>
    <row r="1177" spans="1:18" s="117" customFormat="1" ht="46.5" customHeight="1">
      <c r="A1177" s="142"/>
      <c r="B1177" s="131" t="s">
        <v>1739</v>
      </c>
      <c r="C1177" s="228"/>
      <c r="D1177" s="228"/>
      <c r="E1177" s="228"/>
      <c r="F1177" s="228"/>
      <c r="G1177" s="228"/>
      <c r="H1177" s="228"/>
      <c r="I1177" s="188">
        <v>69500</v>
      </c>
      <c r="J1177" s="188">
        <v>69500</v>
      </c>
      <c r="K1177" s="188"/>
      <c r="L1177" s="188"/>
      <c r="M1177" s="188">
        <v>69500</v>
      </c>
      <c r="N1177" s="279"/>
      <c r="O1177" s="279"/>
      <c r="P1177" s="228"/>
      <c r="Q1177" s="252"/>
      <c r="R1177" s="116"/>
    </row>
    <row r="1178" spans="1:18" s="117" customFormat="1" ht="46.5" customHeight="1">
      <c r="A1178" s="142">
        <v>2</v>
      </c>
      <c r="B1178" s="131" t="s">
        <v>78</v>
      </c>
      <c r="C1178" s="228"/>
      <c r="D1178" s="228"/>
      <c r="E1178" s="228"/>
      <c r="F1178" s="228"/>
      <c r="G1178" s="228"/>
      <c r="H1178" s="228"/>
      <c r="I1178" s="188">
        <v>69500</v>
      </c>
      <c r="J1178" s="188">
        <v>69500</v>
      </c>
      <c r="K1178" s="188"/>
      <c r="L1178" s="188"/>
      <c r="M1178" s="188">
        <v>69500</v>
      </c>
      <c r="N1178" s="279"/>
      <c r="O1178" s="279"/>
      <c r="P1178" s="228"/>
      <c r="Q1178" s="252"/>
      <c r="R1178" s="116"/>
    </row>
    <row r="1179" spans="1:18" s="117" customFormat="1" ht="46.5" customHeight="1">
      <c r="A1179" s="142" t="s">
        <v>60</v>
      </c>
      <c r="B1179" s="131" t="s">
        <v>79</v>
      </c>
      <c r="C1179" s="228"/>
      <c r="D1179" s="228"/>
      <c r="E1179" s="228"/>
      <c r="F1179" s="228"/>
      <c r="G1179" s="228"/>
      <c r="H1179" s="228"/>
      <c r="I1179" s="188">
        <v>69500</v>
      </c>
      <c r="J1179" s="188">
        <v>69500</v>
      </c>
      <c r="K1179" s="188"/>
      <c r="L1179" s="188"/>
      <c r="M1179" s="188">
        <v>69500</v>
      </c>
      <c r="N1179" s="279"/>
      <c r="O1179" s="279"/>
      <c r="P1179" s="228"/>
      <c r="Q1179" s="252"/>
      <c r="R1179" s="116"/>
    </row>
    <row r="1180" spans="1:18" s="117" customFormat="1" ht="46.5" customHeight="1">
      <c r="A1180" s="157">
        <v>1</v>
      </c>
      <c r="B1180" s="137" t="s">
        <v>2276</v>
      </c>
      <c r="C1180" s="152" t="s">
        <v>1077</v>
      </c>
      <c r="D1180" s="152" t="s">
        <v>1758</v>
      </c>
      <c r="E1180" s="157">
        <v>2026</v>
      </c>
      <c r="F1180" s="157">
        <v>2030</v>
      </c>
      <c r="G1180" s="152" t="s">
        <v>2277</v>
      </c>
      <c r="H1180" s="158"/>
      <c r="I1180" s="139">
        <v>12500</v>
      </c>
      <c r="J1180" s="139">
        <v>12500</v>
      </c>
      <c r="K1180" s="139"/>
      <c r="L1180" s="139"/>
      <c r="M1180" s="139">
        <v>12500</v>
      </c>
      <c r="N1180" s="139"/>
      <c r="O1180" s="139"/>
      <c r="P1180" s="158"/>
      <c r="Q1180" s="252"/>
      <c r="R1180" s="116"/>
    </row>
    <row r="1181" spans="1:18" s="117" customFormat="1" ht="46.5" customHeight="1">
      <c r="A1181" s="157">
        <v>2</v>
      </c>
      <c r="B1181" s="137" t="s">
        <v>2278</v>
      </c>
      <c r="C1181" s="152" t="s">
        <v>1077</v>
      </c>
      <c r="D1181" s="152" t="s">
        <v>1758</v>
      </c>
      <c r="E1181" s="157">
        <v>2026</v>
      </c>
      <c r="F1181" s="157">
        <v>2030</v>
      </c>
      <c r="G1181" s="152" t="s">
        <v>2279</v>
      </c>
      <c r="H1181" s="158"/>
      <c r="I1181" s="139">
        <v>14500</v>
      </c>
      <c r="J1181" s="139">
        <v>14500</v>
      </c>
      <c r="K1181" s="139"/>
      <c r="L1181" s="139"/>
      <c r="M1181" s="139">
        <v>14500</v>
      </c>
      <c r="N1181" s="139"/>
      <c r="O1181" s="139"/>
      <c r="P1181" s="158"/>
      <c r="Q1181" s="252"/>
      <c r="R1181" s="116"/>
    </row>
    <row r="1182" spans="1:18" s="117" customFormat="1" ht="46.5" customHeight="1">
      <c r="A1182" s="157">
        <v>3</v>
      </c>
      <c r="B1182" s="137" t="s">
        <v>2280</v>
      </c>
      <c r="C1182" s="152" t="s">
        <v>1077</v>
      </c>
      <c r="D1182" s="152" t="s">
        <v>2281</v>
      </c>
      <c r="E1182" s="157">
        <v>2026</v>
      </c>
      <c r="F1182" s="157">
        <v>2030</v>
      </c>
      <c r="G1182" s="152" t="s">
        <v>2282</v>
      </c>
      <c r="H1182" s="158"/>
      <c r="I1182" s="139">
        <v>12000</v>
      </c>
      <c r="J1182" s="139">
        <v>12000</v>
      </c>
      <c r="K1182" s="139"/>
      <c r="L1182" s="139"/>
      <c r="M1182" s="139">
        <v>12000</v>
      </c>
      <c r="N1182" s="139"/>
      <c r="O1182" s="139"/>
      <c r="P1182" s="158"/>
      <c r="Q1182" s="252"/>
      <c r="R1182" s="116"/>
    </row>
    <row r="1183" spans="1:18" s="117" customFormat="1" ht="46.5" customHeight="1">
      <c r="A1183" s="157">
        <v>4</v>
      </c>
      <c r="B1183" s="137" t="s">
        <v>2283</v>
      </c>
      <c r="C1183" s="152" t="s">
        <v>1077</v>
      </c>
      <c r="D1183" s="152" t="s">
        <v>2284</v>
      </c>
      <c r="E1183" s="157">
        <v>2026</v>
      </c>
      <c r="F1183" s="157">
        <v>2030</v>
      </c>
      <c r="G1183" s="152" t="s">
        <v>2285</v>
      </c>
      <c r="H1183" s="158"/>
      <c r="I1183" s="139">
        <v>12000</v>
      </c>
      <c r="J1183" s="139">
        <v>12000</v>
      </c>
      <c r="K1183" s="139"/>
      <c r="L1183" s="139"/>
      <c r="M1183" s="139">
        <v>12000</v>
      </c>
      <c r="N1183" s="139"/>
      <c r="O1183" s="139"/>
      <c r="P1183" s="158"/>
      <c r="Q1183" s="252"/>
      <c r="R1183" s="116"/>
    </row>
    <row r="1184" spans="1:18" s="117" customFormat="1" ht="46.5" customHeight="1">
      <c r="A1184" s="157">
        <v>5</v>
      </c>
      <c r="B1184" s="137" t="s">
        <v>2286</v>
      </c>
      <c r="C1184" s="152" t="s">
        <v>1077</v>
      </c>
      <c r="D1184" s="152" t="s">
        <v>2287</v>
      </c>
      <c r="E1184" s="157">
        <v>2026</v>
      </c>
      <c r="F1184" s="157">
        <v>2030</v>
      </c>
      <c r="G1184" s="152" t="s">
        <v>1748</v>
      </c>
      <c r="H1184" s="158"/>
      <c r="I1184" s="139">
        <v>14500</v>
      </c>
      <c r="J1184" s="139">
        <v>14500</v>
      </c>
      <c r="K1184" s="139"/>
      <c r="L1184" s="139"/>
      <c r="M1184" s="139">
        <v>14500</v>
      </c>
      <c r="N1184" s="139"/>
      <c r="O1184" s="139"/>
      <c r="P1184" s="158"/>
      <c r="Q1184" s="252"/>
      <c r="R1184" s="116"/>
    </row>
    <row r="1185" spans="1:18" s="117" customFormat="1" ht="46.5" customHeight="1">
      <c r="A1185" s="157">
        <v>6</v>
      </c>
      <c r="B1185" s="137" t="s">
        <v>2288</v>
      </c>
      <c r="C1185" s="152" t="s">
        <v>1077</v>
      </c>
      <c r="D1185" s="152" t="s">
        <v>2289</v>
      </c>
      <c r="E1185" s="157">
        <v>2026</v>
      </c>
      <c r="F1185" s="157">
        <v>2030</v>
      </c>
      <c r="G1185" s="152" t="s">
        <v>2290</v>
      </c>
      <c r="H1185" s="158"/>
      <c r="I1185" s="139">
        <v>4000</v>
      </c>
      <c r="J1185" s="139">
        <v>4000</v>
      </c>
      <c r="K1185" s="139"/>
      <c r="L1185" s="139"/>
      <c r="M1185" s="139">
        <v>4000</v>
      </c>
      <c r="N1185" s="139"/>
      <c r="O1185" s="139"/>
      <c r="P1185" s="158"/>
      <c r="Q1185" s="252"/>
      <c r="R1185" s="116"/>
    </row>
    <row r="1186" spans="1:18" s="117" customFormat="1" ht="46.5" customHeight="1">
      <c r="A1186" s="152" t="s">
        <v>88</v>
      </c>
      <c r="B1186" s="131" t="s">
        <v>183</v>
      </c>
      <c r="C1186" s="152"/>
      <c r="D1186" s="152"/>
      <c r="E1186" s="152"/>
      <c r="F1186" s="152"/>
      <c r="G1186" s="152"/>
      <c r="H1186" s="152"/>
      <c r="I1186" s="274">
        <v>420500</v>
      </c>
      <c r="J1186" s="274">
        <v>420500</v>
      </c>
      <c r="K1186" s="274">
        <v>0</v>
      </c>
      <c r="L1186" s="274">
        <v>0</v>
      </c>
      <c r="M1186" s="274">
        <v>420500</v>
      </c>
      <c r="N1186" s="172"/>
      <c r="O1186" s="172"/>
      <c r="P1186" s="152"/>
      <c r="Q1186" s="252"/>
      <c r="R1186" s="116"/>
    </row>
    <row r="1187" spans="1:18" s="117" customFormat="1" ht="46.5" customHeight="1">
      <c r="A1187" s="142">
        <v>1</v>
      </c>
      <c r="B1187" s="131" t="s">
        <v>77</v>
      </c>
      <c r="C1187" s="152"/>
      <c r="D1187" s="253"/>
      <c r="E1187" s="253"/>
      <c r="F1187" s="253"/>
      <c r="G1187" s="158"/>
      <c r="H1187" s="158"/>
      <c r="I1187" s="267"/>
      <c r="J1187" s="267"/>
      <c r="K1187" s="139"/>
      <c r="L1187" s="139"/>
      <c r="M1187" s="267"/>
      <c r="N1187" s="139"/>
      <c r="O1187" s="172"/>
      <c r="P1187" s="152"/>
      <c r="Q1187" s="252"/>
      <c r="R1187" s="116"/>
    </row>
    <row r="1188" spans="1:18" s="117" customFormat="1" ht="46.5" customHeight="1">
      <c r="A1188" s="142">
        <v>2</v>
      </c>
      <c r="B1188" s="131" t="s">
        <v>78</v>
      </c>
      <c r="C1188" s="152"/>
      <c r="D1188" s="253"/>
      <c r="E1188" s="253"/>
      <c r="F1188" s="253"/>
      <c r="G1188" s="158"/>
      <c r="H1188" s="158"/>
      <c r="I1188" s="280">
        <v>420500</v>
      </c>
      <c r="J1188" s="280">
        <v>420500</v>
      </c>
      <c r="K1188" s="139"/>
      <c r="L1188" s="139"/>
      <c r="M1188" s="280">
        <v>420500</v>
      </c>
      <c r="N1188" s="139"/>
      <c r="O1188" s="172"/>
      <c r="P1188" s="152"/>
      <c r="Q1188" s="252"/>
      <c r="R1188" s="116"/>
    </row>
    <row r="1189" spans="1:18" s="117" customFormat="1" ht="46.5" customHeight="1">
      <c r="A1189" s="142" t="s">
        <v>60</v>
      </c>
      <c r="B1189" s="131" t="s">
        <v>79</v>
      </c>
      <c r="C1189" s="150"/>
      <c r="D1189" s="254"/>
      <c r="E1189" s="254"/>
      <c r="F1189" s="254"/>
      <c r="G1189" s="144"/>
      <c r="H1189" s="144"/>
      <c r="I1189" s="280">
        <v>420500</v>
      </c>
      <c r="J1189" s="280">
        <v>420500</v>
      </c>
      <c r="K1189" s="280">
        <v>0</v>
      </c>
      <c r="L1189" s="280">
        <v>0</v>
      </c>
      <c r="M1189" s="280">
        <v>420500</v>
      </c>
      <c r="N1189" s="188"/>
      <c r="O1189" s="172"/>
      <c r="P1189" s="152"/>
      <c r="Q1189" s="252"/>
      <c r="R1189" s="116"/>
    </row>
    <row r="1190" spans="1:18" s="117" customFormat="1" ht="46.5" customHeight="1">
      <c r="A1190" s="142" t="s">
        <v>1340</v>
      </c>
      <c r="B1190" s="131" t="s">
        <v>571</v>
      </c>
      <c r="C1190" s="150"/>
      <c r="D1190" s="254"/>
      <c r="E1190" s="254"/>
      <c r="F1190" s="254"/>
      <c r="G1190" s="144"/>
      <c r="H1190" s="144"/>
      <c r="I1190" s="280"/>
      <c r="J1190" s="280"/>
      <c r="K1190" s="188"/>
      <c r="L1190" s="188"/>
      <c r="M1190" s="280"/>
      <c r="N1190" s="188"/>
      <c r="O1190" s="172"/>
      <c r="P1190" s="152"/>
      <c r="Q1190" s="252"/>
      <c r="R1190" s="116"/>
    </row>
    <row r="1191" spans="1:18" s="117" customFormat="1" ht="46.5" customHeight="1">
      <c r="A1191" s="157">
        <v>1</v>
      </c>
      <c r="B1191" s="137" t="s">
        <v>2291</v>
      </c>
      <c r="C1191" s="152" t="s">
        <v>25</v>
      </c>
      <c r="D1191" s="158" t="s">
        <v>571</v>
      </c>
      <c r="E1191" s="255">
        <v>2027</v>
      </c>
      <c r="F1191" s="255">
        <v>2028</v>
      </c>
      <c r="G1191" s="152" t="s">
        <v>2292</v>
      </c>
      <c r="H1191" s="144"/>
      <c r="I1191" s="281">
        <v>36000</v>
      </c>
      <c r="J1191" s="281">
        <v>36000</v>
      </c>
      <c r="K1191" s="188"/>
      <c r="L1191" s="188"/>
      <c r="M1191" s="281">
        <v>36000</v>
      </c>
      <c r="N1191" s="188"/>
      <c r="O1191" s="172"/>
      <c r="P1191" s="152"/>
      <c r="Q1191" s="252"/>
      <c r="R1191" s="116"/>
    </row>
    <row r="1192" spans="1:18" s="117" customFormat="1" ht="46.5" customHeight="1">
      <c r="A1192" s="157">
        <v>2</v>
      </c>
      <c r="B1192" s="137" t="s">
        <v>2293</v>
      </c>
      <c r="C1192" s="152" t="s">
        <v>25</v>
      </c>
      <c r="D1192" s="256" t="s">
        <v>571</v>
      </c>
      <c r="E1192" s="255">
        <v>2027</v>
      </c>
      <c r="F1192" s="255">
        <v>2029</v>
      </c>
      <c r="G1192" s="152" t="s">
        <v>2294</v>
      </c>
      <c r="H1192" s="144"/>
      <c r="I1192" s="281">
        <v>50000</v>
      </c>
      <c r="J1192" s="281">
        <v>50000</v>
      </c>
      <c r="K1192" s="188"/>
      <c r="L1192" s="188"/>
      <c r="M1192" s="281">
        <v>50000</v>
      </c>
      <c r="N1192" s="188"/>
      <c r="O1192" s="172"/>
      <c r="P1192" s="152"/>
      <c r="Q1192" s="252"/>
      <c r="R1192" s="116"/>
    </row>
    <row r="1193" spans="1:18" s="117" customFormat="1" ht="46.5" customHeight="1">
      <c r="A1193" s="157">
        <v>3</v>
      </c>
      <c r="B1193" s="137" t="s">
        <v>2295</v>
      </c>
      <c r="C1193" s="152" t="s">
        <v>25</v>
      </c>
      <c r="D1193" s="253" t="s">
        <v>571</v>
      </c>
      <c r="E1193" s="256">
        <v>2026</v>
      </c>
      <c r="F1193" s="256">
        <v>2027</v>
      </c>
      <c r="G1193" s="152" t="s">
        <v>2296</v>
      </c>
      <c r="H1193" s="144"/>
      <c r="I1193" s="281">
        <v>40000</v>
      </c>
      <c r="J1193" s="281">
        <v>40000</v>
      </c>
      <c r="K1193" s="188"/>
      <c r="L1193" s="188"/>
      <c r="M1193" s="281">
        <v>40000</v>
      </c>
      <c r="N1193" s="188"/>
      <c r="O1193" s="172"/>
      <c r="P1193" s="152"/>
      <c r="Q1193" s="252"/>
      <c r="R1193" s="116"/>
    </row>
    <row r="1194" spans="1:18" s="117" customFormat="1" ht="46.5" customHeight="1">
      <c r="A1194" s="157">
        <v>4</v>
      </c>
      <c r="B1194" s="137" t="s">
        <v>2297</v>
      </c>
      <c r="C1194" s="152" t="s">
        <v>25</v>
      </c>
      <c r="D1194" s="257" t="e">
        <v>#REF!</v>
      </c>
      <c r="E1194" s="255" t="e">
        <v>#REF!</v>
      </c>
      <c r="F1194" s="255" t="e">
        <v>#REF!</v>
      </c>
      <c r="G1194" s="152" t="s">
        <v>2298</v>
      </c>
      <c r="H1194" s="144"/>
      <c r="I1194" s="281">
        <v>20000</v>
      </c>
      <c r="J1194" s="281">
        <v>20000</v>
      </c>
      <c r="K1194" s="188"/>
      <c r="L1194" s="188"/>
      <c r="M1194" s="281">
        <v>20000</v>
      </c>
      <c r="N1194" s="139"/>
      <c r="O1194" s="172"/>
      <c r="P1194" s="152"/>
      <c r="Q1194" s="252"/>
      <c r="R1194" s="116"/>
    </row>
    <row r="1195" spans="1:18" s="117" customFormat="1" ht="46.5" customHeight="1">
      <c r="A1195" s="142" t="s">
        <v>1340</v>
      </c>
      <c r="B1195" s="131" t="s">
        <v>1341</v>
      </c>
      <c r="C1195" s="150"/>
      <c r="D1195" s="254"/>
      <c r="E1195" s="258"/>
      <c r="F1195" s="258"/>
      <c r="G1195" s="150"/>
      <c r="H1195" s="144"/>
      <c r="I1195" s="282"/>
      <c r="J1195" s="282"/>
      <c r="K1195" s="188"/>
      <c r="L1195" s="188"/>
      <c r="M1195" s="282"/>
      <c r="N1195" s="188"/>
      <c r="O1195" s="172"/>
      <c r="P1195" s="152"/>
      <c r="Q1195" s="252"/>
      <c r="R1195" s="116"/>
    </row>
    <row r="1196" spans="1:18" s="117" customFormat="1" ht="46.5" customHeight="1">
      <c r="A1196" s="157">
        <v>5</v>
      </c>
      <c r="B1196" s="137" t="s">
        <v>2299</v>
      </c>
      <c r="C1196" s="152" t="s">
        <v>25</v>
      </c>
      <c r="D1196" s="253" t="s">
        <v>1341</v>
      </c>
      <c r="E1196" s="256">
        <v>2027</v>
      </c>
      <c r="F1196" s="256">
        <v>2028</v>
      </c>
      <c r="G1196" s="152" t="s">
        <v>2300</v>
      </c>
      <c r="H1196" s="158"/>
      <c r="I1196" s="281">
        <v>28000</v>
      </c>
      <c r="J1196" s="281">
        <v>28000</v>
      </c>
      <c r="K1196" s="139"/>
      <c r="L1196" s="139"/>
      <c r="M1196" s="281">
        <v>28000</v>
      </c>
      <c r="N1196" s="139"/>
      <c r="O1196" s="172"/>
      <c r="P1196" s="152"/>
      <c r="Q1196" s="252"/>
      <c r="R1196" s="116"/>
    </row>
    <row r="1197" spans="1:18" s="117" customFormat="1" ht="46.5" customHeight="1">
      <c r="A1197" s="157">
        <v>6</v>
      </c>
      <c r="B1197" s="137" t="s">
        <v>2301</v>
      </c>
      <c r="C1197" s="152" t="s">
        <v>25</v>
      </c>
      <c r="D1197" s="253" t="s">
        <v>1341</v>
      </c>
      <c r="E1197" s="253">
        <v>2026</v>
      </c>
      <c r="F1197" s="253">
        <v>2027</v>
      </c>
      <c r="G1197" s="152" t="s">
        <v>2302</v>
      </c>
      <c r="H1197" s="158"/>
      <c r="I1197" s="172">
        <v>15000</v>
      </c>
      <c r="J1197" s="172">
        <v>15000</v>
      </c>
      <c r="K1197" s="139"/>
      <c r="L1197" s="139"/>
      <c r="M1197" s="172">
        <v>15000</v>
      </c>
      <c r="N1197" s="139"/>
      <c r="O1197" s="172"/>
      <c r="P1197" s="152"/>
      <c r="Q1197" s="252"/>
      <c r="R1197" s="116"/>
    </row>
    <row r="1198" spans="1:18" s="117" customFormat="1" ht="46.5" customHeight="1">
      <c r="A1198" s="142" t="s">
        <v>1340</v>
      </c>
      <c r="B1198" s="131" t="s">
        <v>2303</v>
      </c>
      <c r="C1198" s="150"/>
      <c r="D1198" s="259"/>
      <c r="E1198" s="260"/>
      <c r="F1198" s="260"/>
      <c r="G1198" s="150"/>
      <c r="H1198" s="144"/>
      <c r="I1198" s="282"/>
      <c r="J1198" s="282"/>
      <c r="K1198" s="188"/>
      <c r="L1198" s="188"/>
      <c r="M1198" s="282"/>
      <c r="N1198" s="188"/>
      <c r="O1198" s="172"/>
      <c r="P1198" s="152"/>
      <c r="Q1198" s="252"/>
      <c r="R1198" s="116"/>
    </row>
    <row r="1199" spans="1:18" s="117" customFormat="1" ht="46.5" customHeight="1">
      <c r="A1199" s="157">
        <v>7</v>
      </c>
      <c r="B1199" s="137" t="s">
        <v>2304</v>
      </c>
      <c r="C1199" s="152" t="s">
        <v>25</v>
      </c>
      <c r="D1199" s="253" t="s">
        <v>1350</v>
      </c>
      <c r="E1199" s="256">
        <v>2026</v>
      </c>
      <c r="F1199" s="256">
        <v>2027</v>
      </c>
      <c r="G1199" s="152" t="s">
        <v>2305</v>
      </c>
      <c r="H1199" s="158"/>
      <c r="I1199" s="281">
        <v>12500</v>
      </c>
      <c r="J1199" s="281">
        <v>12500</v>
      </c>
      <c r="K1199" s="139"/>
      <c r="L1199" s="139"/>
      <c r="M1199" s="281">
        <v>12500</v>
      </c>
      <c r="N1199" s="139"/>
      <c r="O1199" s="172"/>
      <c r="P1199" s="152"/>
      <c r="Q1199" s="252"/>
      <c r="R1199" s="116"/>
    </row>
    <row r="1200" spans="1:18" s="117" customFormat="1" ht="46.5" customHeight="1">
      <c r="A1200" s="157">
        <v>8</v>
      </c>
      <c r="B1200" s="137" t="s">
        <v>2306</v>
      </c>
      <c r="C1200" s="152" t="s">
        <v>25</v>
      </c>
      <c r="D1200" s="253" t="s">
        <v>1350</v>
      </c>
      <c r="E1200" s="256">
        <v>2026</v>
      </c>
      <c r="F1200" s="256">
        <v>2027</v>
      </c>
      <c r="G1200" s="152" t="s">
        <v>2307</v>
      </c>
      <c r="H1200" s="158"/>
      <c r="I1200" s="281">
        <v>25000</v>
      </c>
      <c r="J1200" s="281">
        <v>25000</v>
      </c>
      <c r="K1200" s="139"/>
      <c r="L1200" s="139"/>
      <c r="M1200" s="281">
        <v>25000</v>
      </c>
      <c r="N1200" s="139"/>
      <c r="O1200" s="172"/>
      <c r="P1200" s="152"/>
      <c r="Q1200" s="252"/>
      <c r="R1200" s="116"/>
    </row>
    <row r="1201" spans="1:18" s="117" customFormat="1" ht="46.5" customHeight="1">
      <c r="A1201" s="142" t="s">
        <v>1366</v>
      </c>
      <c r="B1201" s="131" t="s">
        <v>1408</v>
      </c>
      <c r="C1201" s="150"/>
      <c r="D1201" s="254"/>
      <c r="E1201" s="258"/>
      <c r="F1201" s="258"/>
      <c r="G1201" s="150"/>
      <c r="H1201" s="144"/>
      <c r="I1201" s="282"/>
      <c r="J1201" s="282"/>
      <c r="K1201" s="188"/>
      <c r="L1201" s="188"/>
      <c r="M1201" s="282"/>
      <c r="N1201" s="188"/>
      <c r="O1201" s="172"/>
      <c r="P1201" s="152"/>
      <c r="Q1201" s="252"/>
      <c r="R1201" s="116"/>
    </row>
    <row r="1202" spans="1:18" s="117" customFormat="1" ht="46.5" customHeight="1">
      <c r="A1202" s="157">
        <v>9</v>
      </c>
      <c r="B1202" s="137" t="s">
        <v>2308</v>
      </c>
      <c r="C1202" s="152" t="s">
        <v>25</v>
      </c>
      <c r="D1202" s="253" t="s">
        <v>1369</v>
      </c>
      <c r="E1202" s="253">
        <v>2026</v>
      </c>
      <c r="F1202" s="253">
        <v>2027</v>
      </c>
      <c r="G1202" s="152" t="s">
        <v>2309</v>
      </c>
      <c r="H1202" s="158"/>
      <c r="I1202" s="172">
        <v>15000</v>
      </c>
      <c r="J1202" s="172">
        <v>15000</v>
      </c>
      <c r="K1202" s="139"/>
      <c r="L1202" s="139"/>
      <c r="M1202" s="172">
        <v>15000</v>
      </c>
      <c r="N1202" s="139"/>
      <c r="O1202" s="172"/>
      <c r="P1202" s="152"/>
      <c r="Q1202" s="252"/>
      <c r="R1202" s="116"/>
    </row>
    <row r="1203" spans="1:18" s="117" customFormat="1" ht="46.5" customHeight="1">
      <c r="A1203" s="142" t="s">
        <v>1340</v>
      </c>
      <c r="B1203" s="131" t="s">
        <v>2027</v>
      </c>
      <c r="C1203" s="150"/>
      <c r="D1203" s="254"/>
      <c r="E1203" s="258"/>
      <c r="F1203" s="258"/>
      <c r="G1203" s="150"/>
      <c r="H1203" s="144"/>
      <c r="I1203" s="282"/>
      <c r="J1203" s="282"/>
      <c r="K1203" s="188"/>
      <c r="L1203" s="188"/>
      <c r="M1203" s="282"/>
      <c r="N1203" s="188"/>
      <c r="O1203" s="172"/>
      <c r="P1203" s="152"/>
      <c r="Q1203" s="252"/>
      <c r="R1203" s="116"/>
    </row>
    <row r="1204" spans="1:18" s="117" customFormat="1" ht="46.5" customHeight="1">
      <c r="A1204" s="157">
        <v>10</v>
      </c>
      <c r="B1204" s="137" t="s">
        <v>2310</v>
      </c>
      <c r="C1204" s="152" t="s">
        <v>25</v>
      </c>
      <c r="D1204" s="253" t="s">
        <v>1382</v>
      </c>
      <c r="E1204" s="256">
        <v>2027</v>
      </c>
      <c r="F1204" s="256">
        <v>2028</v>
      </c>
      <c r="G1204" s="152" t="s">
        <v>2311</v>
      </c>
      <c r="H1204" s="158"/>
      <c r="I1204" s="281">
        <v>26000</v>
      </c>
      <c r="J1204" s="281">
        <v>26000</v>
      </c>
      <c r="K1204" s="139"/>
      <c r="L1204" s="139"/>
      <c r="M1204" s="281">
        <v>26000</v>
      </c>
      <c r="N1204" s="139"/>
      <c r="O1204" s="172"/>
      <c r="P1204" s="152"/>
      <c r="Q1204" s="252"/>
      <c r="R1204" s="116"/>
    </row>
    <row r="1205" spans="1:18" s="117" customFormat="1" ht="46.5" customHeight="1">
      <c r="A1205" s="142" t="s">
        <v>1340</v>
      </c>
      <c r="B1205" s="131" t="s">
        <v>1399</v>
      </c>
      <c r="C1205" s="150"/>
      <c r="D1205" s="254"/>
      <c r="E1205" s="258"/>
      <c r="F1205" s="258"/>
      <c r="G1205" s="150"/>
      <c r="H1205" s="144"/>
      <c r="I1205" s="282"/>
      <c r="J1205" s="282"/>
      <c r="K1205" s="188"/>
      <c r="L1205" s="188"/>
      <c r="M1205" s="282"/>
      <c r="N1205" s="188"/>
      <c r="O1205" s="172"/>
      <c r="P1205" s="152"/>
      <c r="Q1205" s="252"/>
      <c r="R1205" s="116"/>
    </row>
    <row r="1206" spans="1:18" s="117" customFormat="1" ht="46.5" customHeight="1">
      <c r="A1206" s="157">
        <v>11</v>
      </c>
      <c r="B1206" s="137" t="s">
        <v>2312</v>
      </c>
      <c r="C1206" s="152" t="s">
        <v>25</v>
      </c>
      <c r="D1206" s="253" t="s">
        <v>1450</v>
      </c>
      <c r="E1206" s="256">
        <v>2027</v>
      </c>
      <c r="F1206" s="256">
        <v>2028</v>
      </c>
      <c r="G1206" s="152" t="s">
        <v>2313</v>
      </c>
      <c r="H1206" s="158"/>
      <c r="I1206" s="281">
        <v>30000</v>
      </c>
      <c r="J1206" s="281">
        <v>30000</v>
      </c>
      <c r="K1206" s="139"/>
      <c r="L1206" s="139"/>
      <c r="M1206" s="281">
        <v>30000</v>
      </c>
      <c r="N1206" s="139"/>
      <c r="O1206" s="172"/>
      <c r="P1206" s="152"/>
      <c r="Q1206" s="252"/>
      <c r="R1206" s="116"/>
    </row>
    <row r="1207" spans="1:18" s="117" customFormat="1" ht="46.5" customHeight="1">
      <c r="A1207" s="157">
        <v>12</v>
      </c>
      <c r="B1207" s="137" t="s">
        <v>2314</v>
      </c>
      <c r="C1207" s="152" t="s">
        <v>25</v>
      </c>
      <c r="D1207" s="253" t="s">
        <v>1450</v>
      </c>
      <c r="E1207" s="253">
        <v>2029</v>
      </c>
      <c r="F1207" s="253">
        <v>2030</v>
      </c>
      <c r="G1207" s="152" t="s">
        <v>2315</v>
      </c>
      <c r="H1207" s="158"/>
      <c r="I1207" s="281">
        <v>15000</v>
      </c>
      <c r="J1207" s="281">
        <v>15000</v>
      </c>
      <c r="K1207" s="139"/>
      <c r="L1207" s="139"/>
      <c r="M1207" s="281">
        <v>15000</v>
      </c>
      <c r="N1207" s="139"/>
      <c r="O1207" s="172"/>
      <c r="P1207" s="152"/>
      <c r="Q1207" s="252"/>
      <c r="R1207" s="116"/>
    </row>
    <row r="1208" spans="1:18" s="117" customFormat="1" ht="46.5" customHeight="1">
      <c r="A1208" s="157">
        <v>13</v>
      </c>
      <c r="B1208" s="137" t="s">
        <v>2316</v>
      </c>
      <c r="C1208" s="152" t="s">
        <v>25</v>
      </c>
      <c r="D1208" s="253" t="s">
        <v>1450</v>
      </c>
      <c r="E1208" s="253">
        <v>2026</v>
      </c>
      <c r="F1208" s="253">
        <v>2027</v>
      </c>
      <c r="G1208" s="152" t="s">
        <v>2317</v>
      </c>
      <c r="H1208" s="144"/>
      <c r="I1208" s="267">
        <v>3000</v>
      </c>
      <c r="J1208" s="267">
        <v>3000</v>
      </c>
      <c r="K1208" s="188"/>
      <c r="L1208" s="188"/>
      <c r="M1208" s="267">
        <v>3000</v>
      </c>
      <c r="N1208" s="188"/>
      <c r="O1208" s="172"/>
      <c r="P1208" s="152"/>
      <c r="Q1208" s="252"/>
      <c r="R1208" s="116"/>
    </row>
    <row r="1209" spans="1:18" s="117" customFormat="1" ht="46.5" customHeight="1">
      <c r="A1209" s="142" t="s">
        <v>1366</v>
      </c>
      <c r="B1209" s="131" t="s">
        <v>1361</v>
      </c>
      <c r="C1209" s="150"/>
      <c r="D1209" s="254"/>
      <c r="E1209" s="254"/>
      <c r="F1209" s="254"/>
      <c r="G1209" s="150"/>
      <c r="H1209" s="144"/>
      <c r="I1209" s="280"/>
      <c r="J1209" s="280"/>
      <c r="K1209" s="188"/>
      <c r="L1209" s="188"/>
      <c r="M1209" s="280"/>
      <c r="N1209" s="188"/>
      <c r="O1209" s="172"/>
      <c r="P1209" s="152"/>
      <c r="Q1209" s="252"/>
      <c r="R1209" s="116"/>
    </row>
    <row r="1210" spans="1:18" s="117" customFormat="1" ht="46.5" customHeight="1">
      <c r="A1210" s="157">
        <v>14</v>
      </c>
      <c r="B1210" s="137" t="s">
        <v>2318</v>
      </c>
      <c r="C1210" s="152" t="s">
        <v>25</v>
      </c>
      <c r="D1210" s="253" t="s">
        <v>677</v>
      </c>
      <c r="E1210" s="253">
        <v>2029</v>
      </c>
      <c r="F1210" s="253">
        <v>2030</v>
      </c>
      <c r="G1210" s="152" t="s">
        <v>2294</v>
      </c>
      <c r="H1210" s="158"/>
      <c r="I1210" s="281">
        <v>40000</v>
      </c>
      <c r="J1210" s="281">
        <v>40000</v>
      </c>
      <c r="K1210" s="139"/>
      <c r="L1210" s="139"/>
      <c r="M1210" s="281">
        <v>40000</v>
      </c>
      <c r="N1210" s="139"/>
      <c r="O1210" s="172"/>
      <c r="P1210" s="152"/>
      <c r="Q1210" s="252"/>
      <c r="R1210" s="116"/>
    </row>
    <row r="1211" spans="1:18" s="117" customFormat="1" ht="46.5" customHeight="1">
      <c r="A1211" s="142" t="s">
        <v>1366</v>
      </c>
      <c r="B1211" s="131" t="s">
        <v>1353</v>
      </c>
      <c r="C1211" s="150"/>
      <c r="D1211" s="254"/>
      <c r="E1211" s="254"/>
      <c r="F1211" s="254"/>
      <c r="G1211" s="150"/>
      <c r="H1211" s="144"/>
      <c r="I1211" s="282"/>
      <c r="J1211" s="282"/>
      <c r="K1211" s="188"/>
      <c r="L1211" s="188"/>
      <c r="M1211" s="282"/>
      <c r="N1211" s="188"/>
      <c r="O1211" s="172"/>
      <c r="P1211" s="152"/>
      <c r="Q1211" s="252"/>
      <c r="R1211" s="116"/>
    </row>
    <row r="1212" spans="1:18" s="117" customFormat="1" ht="46.5" customHeight="1">
      <c r="A1212" s="157">
        <v>15</v>
      </c>
      <c r="B1212" s="137" t="s">
        <v>2319</v>
      </c>
      <c r="C1212" s="152" t="s">
        <v>25</v>
      </c>
      <c r="D1212" s="253" t="s">
        <v>1355</v>
      </c>
      <c r="E1212" s="253">
        <v>2029</v>
      </c>
      <c r="F1212" s="253">
        <v>20230</v>
      </c>
      <c r="G1212" s="152" t="s">
        <v>2320</v>
      </c>
      <c r="H1212" s="158"/>
      <c r="I1212" s="281">
        <v>15000</v>
      </c>
      <c r="J1212" s="281">
        <v>15000</v>
      </c>
      <c r="K1212" s="139"/>
      <c r="L1212" s="139"/>
      <c r="M1212" s="281">
        <v>15000</v>
      </c>
      <c r="N1212" s="139"/>
      <c r="O1212" s="172"/>
      <c r="P1212" s="152"/>
      <c r="Q1212" s="252"/>
      <c r="R1212" s="116"/>
    </row>
    <row r="1213" spans="1:18" s="117" customFormat="1" ht="46.5" customHeight="1">
      <c r="A1213" s="142" t="s">
        <v>1340</v>
      </c>
      <c r="B1213" s="131" t="s">
        <v>1386</v>
      </c>
      <c r="C1213" s="150"/>
      <c r="D1213" s="254"/>
      <c r="E1213" s="254"/>
      <c r="F1213" s="254"/>
      <c r="G1213" s="150"/>
      <c r="H1213" s="144"/>
      <c r="I1213" s="282"/>
      <c r="J1213" s="282"/>
      <c r="K1213" s="188"/>
      <c r="L1213" s="188"/>
      <c r="M1213" s="282"/>
      <c r="N1213" s="188"/>
      <c r="O1213" s="172"/>
      <c r="P1213" s="152"/>
      <c r="Q1213" s="252"/>
      <c r="R1213" s="116"/>
    </row>
    <row r="1214" spans="1:18" s="117" customFormat="1" ht="46.5" customHeight="1">
      <c r="A1214" s="157">
        <v>16</v>
      </c>
      <c r="B1214" s="137" t="s">
        <v>2321</v>
      </c>
      <c r="C1214" s="152" t="s">
        <v>25</v>
      </c>
      <c r="D1214" s="253" t="s">
        <v>1388</v>
      </c>
      <c r="E1214" s="253">
        <v>2029</v>
      </c>
      <c r="F1214" s="253">
        <v>20230</v>
      </c>
      <c r="G1214" s="152" t="s">
        <v>2322</v>
      </c>
      <c r="H1214" s="158"/>
      <c r="I1214" s="281">
        <v>10000</v>
      </c>
      <c r="J1214" s="281">
        <v>10000</v>
      </c>
      <c r="K1214" s="139"/>
      <c r="L1214" s="139"/>
      <c r="M1214" s="281">
        <v>10000</v>
      </c>
      <c r="N1214" s="139"/>
      <c r="O1214" s="172"/>
      <c r="P1214" s="152"/>
      <c r="Q1214" s="252"/>
      <c r="R1214" s="116"/>
    </row>
    <row r="1215" spans="1:18" s="117" customFormat="1" ht="46.5" customHeight="1">
      <c r="A1215" s="157">
        <v>17</v>
      </c>
      <c r="B1215" s="137" t="s">
        <v>2323</v>
      </c>
      <c r="C1215" s="152" t="s">
        <v>25</v>
      </c>
      <c r="D1215" s="253" t="s">
        <v>1388</v>
      </c>
      <c r="E1215" s="253">
        <v>2028</v>
      </c>
      <c r="F1215" s="253">
        <v>2030</v>
      </c>
      <c r="G1215" s="152" t="s">
        <v>2324</v>
      </c>
      <c r="H1215" s="158"/>
      <c r="I1215" s="267">
        <v>15000</v>
      </c>
      <c r="J1215" s="267">
        <v>15000</v>
      </c>
      <c r="K1215" s="139"/>
      <c r="L1215" s="139"/>
      <c r="M1215" s="267">
        <v>15000</v>
      </c>
      <c r="N1215" s="139"/>
      <c r="O1215" s="172"/>
      <c r="P1215" s="152"/>
      <c r="Q1215" s="252"/>
      <c r="R1215" s="116"/>
    </row>
    <row r="1216" spans="1:18" s="117" customFormat="1" ht="46.5" customHeight="1">
      <c r="A1216" s="157">
        <v>18</v>
      </c>
      <c r="B1216" s="154" t="s">
        <v>2325</v>
      </c>
      <c r="C1216" s="152" t="s">
        <v>25</v>
      </c>
      <c r="D1216" s="152" t="s">
        <v>826</v>
      </c>
      <c r="E1216" s="152">
        <v>2028</v>
      </c>
      <c r="F1216" s="152">
        <v>2030</v>
      </c>
      <c r="G1216" s="155" t="s">
        <v>2392</v>
      </c>
      <c r="H1216" s="152"/>
      <c r="I1216" s="265">
        <v>25000</v>
      </c>
      <c r="J1216" s="265">
        <v>25000</v>
      </c>
      <c r="K1216" s="265"/>
      <c r="L1216" s="265"/>
      <c r="M1216" s="265">
        <v>25000</v>
      </c>
      <c r="N1216" s="172"/>
      <c r="O1216" s="172"/>
      <c r="P1216" s="152" t="s">
        <v>2145</v>
      </c>
      <c r="Q1216" s="252"/>
      <c r="R1216" s="116"/>
    </row>
    <row r="1217" spans="1:18" s="117" customFormat="1" ht="46.5" customHeight="1">
      <c r="A1217" s="142" t="s">
        <v>91</v>
      </c>
      <c r="B1217" s="131" t="s">
        <v>120</v>
      </c>
      <c r="C1217" s="182"/>
      <c r="D1217" s="158"/>
      <c r="E1217" s="158"/>
      <c r="F1217" s="158"/>
      <c r="G1217" s="157"/>
      <c r="H1217" s="158"/>
      <c r="I1217" s="280">
        <v>278351</v>
      </c>
      <c r="J1217" s="280">
        <v>278351</v>
      </c>
      <c r="K1217" s="139"/>
      <c r="L1217" s="139"/>
      <c r="M1217" s="280">
        <v>278351</v>
      </c>
      <c r="N1217" s="139"/>
      <c r="O1217" s="139"/>
      <c r="P1217" s="158"/>
      <c r="Q1217" s="252"/>
      <c r="R1217" s="116"/>
    </row>
    <row r="1218" spans="1:18" s="117" customFormat="1" ht="46.5" customHeight="1">
      <c r="A1218" s="142">
        <v>1</v>
      </c>
      <c r="B1218" s="131" t="s">
        <v>77</v>
      </c>
      <c r="C1218" s="182"/>
      <c r="D1218" s="158"/>
      <c r="E1218" s="158"/>
      <c r="F1218" s="158"/>
      <c r="G1218" s="157"/>
      <c r="H1218" s="158"/>
      <c r="I1218" s="267"/>
      <c r="J1218" s="267"/>
      <c r="K1218" s="139"/>
      <c r="L1218" s="139"/>
      <c r="M1218" s="267"/>
      <c r="N1218" s="139"/>
      <c r="O1218" s="139"/>
      <c r="P1218" s="158"/>
      <c r="Q1218" s="252"/>
      <c r="R1218" s="116"/>
    </row>
    <row r="1219" spans="1:18" s="117" customFormat="1" ht="46.5" customHeight="1">
      <c r="A1219" s="142">
        <v>2</v>
      </c>
      <c r="B1219" s="131" t="s">
        <v>78</v>
      </c>
      <c r="C1219" s="182"/>
      <c r="D1219" s="158"/>
      <c r="E1219" s="158"/>
      <c r="F1219" s="158"/>
      <c r="G1219" s="157"/>
      <c r="H1219" s="158"/>
      <c r="I1219" s="267"/>
      <c r="J1219" s="267"/>
      <c r="K1219" s="139"/>
      <c r="L1219" s="139"/>
      <c r="M1219" s="267"/>
      <c r="N1219" s="139"/>
      <c r="O1219" s="139"/>
      <c r="P1219" s="158"/>
      <c r="Q1219" s="252"/>
      <c r="R1219" s="116"/>
    </row>
    <row r="1220" spans="1:18" s="117" customFormat="1" ht="46.5" customHeight="1">
      <c r="A1220" s="142" t="s">
        <v>60</v>
      </c>
      <c r="B1220" s="131" t="s">
        <v>79</v>
      </c>
      <c r="C1220" s="182"/>
      <c r="D1220" s="158"/>
      <c r="E1220" s="158"/>
      <c r="F1220" s="158"/>
      <c r="G1220" s="157"/>
      <c r="H1220" s="158"/>
      <c r="I1220" s="267"/>
      <c r="J1220" s="267"/>
      <c r="K1220" s="139"/>
      <c r="L1220" s="139"/>
      <c r="M1220" s="267"/>
      <c r="N1220" s="139"/>
      <c r="O1220" s="139"/>
      <c r="P1220" s="158"/>
      <c r="Q1220" s="252"/>
      <c r="R1220" s="116"/>
    </row>
    <row r="1221" spans="1:18" s="117" customFormat="1" ht="46.5" customHeight="1">
      <c r="A1221" s="157">
        <v>1</v>
      </c>
      <c r="B1221" s="137" t="s">
        <v>2326</v>
      </c>
      <c r="C1221" s="152" t="s">
        <v>25</v>
      </c>
      <c r="D1221" s="152" t="s">
        <v>2327</v>
      </c>
      <c r="E1221" s="158"/>
      <c r="F1221" s="158"/>
      <c r="G1221" s="152" t="s">
        <v>2328</v>
      </c>
      <c r="H1221" s="158"/>
      <c r="I1221" s="267">
        <v>60000</v>
      </c>
      <c r="J1221" s="267">
        <v>60000</v>
      </c>
      <c r="K1221" s="139"/>
      <c r="L1221" s="139"/>
      <c r="M1221" s="267">
        <v>60000</v>
      </c>
      <c r="N1221" s="139"/>
      <c r="O1221" s="139"/>
      <c r="P1221" s="158"/>
      <c r="Q1221" s="252"/>
      <c r="R1221" s="116"/>
    </row>
    <row r="1222" spans="1:18" s="117" customFormat="1" ht="46.5" customHeight="1">
      <c r="A1222" s="157">
        <v>2</v>
      </c>
      <c r="B1222" s="137" t="s">
        <v>2329</v>
      </c>
      <c r="C1222" s="152" t="s">
        <v>25</v>
      </c>
      <c r="D1222" s="216" t="s">
        <v>2330</v>
      </c>
      <c r="E1222" s="158"/>
      <c r="F1222" s="158"/>
      <c r="G1222" s="152" t="s">
        <v>2331</v>
      </c>
      <c r="H1222" s="158"/>
      <c r="I1222" s="267">
        <v>35000</v>
      </c>
      <c r="J1222" s="267">
        <v>35000</v>
      </c>
      <c r="K1222" s="139"/>
      <c r="L1222" s="139"/>
      <c r="M1222" s="267">
        <v>35000</v>
      </c>
      <c r="N1222" s="139"/>
      <c r="O1222" s="139"/>
      <c r="P1222" s="158"/>
      <c r="Q1222" s="252"/>
      <c r="R1222" s="116"/>
    </row>
    <row r="1223" spans="1:18" s="117" customFormat="1" ht="46.5" customHeight="1">
      <c r="A1223" s="157">
        <v>3</v>
      </c>
      <c r="B1223" s="137" t="s">
        <v>2332</v>
      </c>
      <c r="C1223" s="152" t="s">
        <v>25</v>
      </c>
      <c r="D1223" s="216" t="s">
        <v>2333</v>
      </c>
      <c r="E1223" s="158"/>
      <c r="F1223" s="158"/>
      <c r="G1223" s="152" t="s">
        <v>2334</v>
      </c>
      <c r="H1223" s="158"/>
      <c r="I1223" s="267">
        <v>10000</v>
      </c>
      <c r="J1223" s="267">
        <v>10000</v>
      </c>
      <c r="K1223" s="139"/>
      <c r="L1223" s="139"/>
      <c r="M1223" s="267">
        <v>10000</v>
      </c>
      <c r="N1223" s="139"/>
      <c r="O1223" s="139"/>
      <c r="P1223" s="158"/>
      <c r="Q1223" s="252"/>
      <c r="R1223" s="116"/>
    </row>
    <row r="1224" spans="1:18" s="117" customFormat="1" ht="46.5" customHeight="1">
      <c r="A1224" s="157">
        <v>4</v>
      </c>
      <c r="B1224" s="137" t="s">
        <v>2335</v>
      </c>
      <c r="C1224" s="152" t="s">
        <v>25</v>
      </c>
      <c r="D1224" s="216" t="s">
        <v>702</v>
      </c>
      <c r="E1224" s="163"/>
      <c r="F1224" s="163"/>
      <c r="G1224" s="216" t="s">
        <v>2336</v>
      </c>
      <c r="H1224" s="163"/>
      <c r="I1224" s="267">
        <v>6584</v>
      </c>
      <c r="J1224" s="267">
        <v>6584</v>
      </c>
      <c r="K1224" s="139"/>
      <c r="L1224" s="139"/>
      <c r="M1224" s="267">
        <v>6584</v>
      </c>
      <c r="N1224" s="139"/>
      <c r="O1224" s="139"/>
      <c r="P1224" s="163"/>
      <c r="Q1224" s="252"/>
      <c r="R1224" s="116"/>
    </row>
    <row r="1225" spans="1:18" s="117" customFormat="1" ht="46.5" customHeight="1">
      <c r="A1225" s="157">
        <v>5</v>
      </c>
      <c r="B1225" s="137" t="s">
        <v>2337</v>
      </c>
      <c r="C1225" s="152" t="s">
        <v>25</v>
      </c>
      <c r="D1225" s="216" t="s">
        <v>696</v>
      </c>
      <c r="E1225" s="163"/>
      <c r="F1225" s="163"/>
      <c r="G1225" s="216" t="s">
        <v>2338</v>
      </c>
      <c r="H1225" s="163"/>
      <c r="I1225" s="267">
        <v>7507</v>
      </c>
      <c r="J1225" s="267">
        <v>7507</v>
      </c>
      <c r="K1225" s="139"/>
      <c r="L1225" s="139"/>
      <c r="M1225" s="267">
        <v>7507</v>
      </c>
      <c r="N1225" s="139"/>
      <c r="O1225" s="139"/>
      <c r="P1225" s="163"/>
      <c r="Q1225" s="252"/>
      <c r="R1225" s="116"/>
    </row>
    <row r="1226" spans="1:18" s="117" customFormat="1" ht="46.5" customHeight="1">
      <c r="A1226" s="157">
        <v>6</v>
      </c>
      <c r="B1226" s="137" t="s">
        <v>2339</v>
      </c>
      <c r="C1226" s="152" t="s">
        <v>25</v>
      </c>
      <c r="D1226" s="216" t="s">
        <v>1084</v>
      </c>
      <c r="E1226" s="163"/>
      <c r="F1226" s="163"/>
      <c r="G1226" s="216" t="s">
        <v>2340</v>
      </c>
      <c r="H1226" s="163"/>
      <c r="I1226" s="267">
        <v>7853</v>
      </c>
      <c r="J1226" s="267">
        <v>7853</v>
      </c>
      <c r="K1226" s="139"/>
      <c r="L1226" s="139"/>
      <c r="M1226" s="267">
        <v>7853</v>
      </c>
      <c r="N1226" s="139"/>
      <c r="O1226" s="139"/>
      <c r="P1226" s="163"/>
      <c r="Q1226" s="252"/>
      <c r="R1226" s="116"/>
    </row>
    <row r="1227" spans="1:18" s="117" customFormat="1" ht="46.5" customHeight="1">
      <c r="A1227" s="157">
        <v>7</v>
      </c>
      <c r="B1227" s="137" t="s">
        <v>2341</v>
      </c>
      <c r="C1227" s="152" t="s">
        <v>25</v>
      </c>
      <c r="D1227" s="152" t="s">
        <v>1089</v>
      </c>
      <c r="E1227" s="163"/>
      <c r="F1227" s="163"/>
      <c r="G1227" s="216" t="s">
        <v>2342</v>
      </c>
      <c r="H1227" s="163"/>
      <c r="I1227" s="267">
        <v>5182</v>
      </c>
      <c r="J1227" s="267">
        <v>5182</v>
      </c>
      <c r="K1227" s="139"/>
      <c r="L1227" s="139"/>
      <c r="M1227" s="267">
        <v>5182</v>
      </c>
      <c r="N1227" s="139"/>
      <c r="O1227" s="139"/>
      <c r="P1227" s="163"/>
      <c r="Q1227" s="252"/>
      <c r="R1227" s="116"/>
    </row>
    <row r="1228" spans="1:18" s="117" customFormat="1" ht="46.5" customHeight="1">
      <c r="A1228" s="157">
        <v>8</v>
      </c>
      <c r="B1228" s="137" t="s">
        <v>2343</v>
      </c>
      <c r="C1228" s="152" t="s">
        <v>25</v>
      </c>
      <c r="D1228" s="216" t="s">
        <v>1084</v>
      </c>
      <c r="E1228" s="163"/>
      <c r="F1228" s="163"/>
      <c r="G1228" s="216" t="s">
        <v>2344</v>
      </c>
      <c r="H1228" s="163"/>
      <c r="I1228" s="267">
        <v>7905</v>
      </c>
      <c r="J1228" s="267">
        <v>7905</v>
      </c>
      <c r="K1228" s="139"/>
      <c r="L1228" s="139"/>
      <c r="M1228" s="267">
        <v>7905</v>
      </c>
      <c r="N1228" s="139"/>
      <c r="O1228" s="139"/>
      <c r="P1228" s="163"/>
      <c r="Q1228" s="252"/>
      <c r="R1228" s="116"/>
    </row>
    <row r="1229" spans="1:18" s="117" customFormat="1" ht="46.5" customHeight="1">
      <c r="A1229" s="157">
        <v>9</v>
      </c>
      <c r="B1229" s="137" t="s">
        <v>2345</v>
      </c>
      <c r="C1229" s="152" t="s">
        <v>25</v>
      </c>
      <c r="D1229" s="216" t="s">
        <v>700</v>
      </c>
      <c r="E1229" s="163"/>
      <c r="F1229" s="163"/>
      <c r="G1229" s="216" t="s">
        <v>2346</v>
      </c>
      <c r="H1229" s="163"/>
      <c r="I1229" s="267">
        <v>8679</v>
      </c>
      <c r="J1229" s="267">
        <v>8679</v>
      </c>
      <c r="K1229" s="139"/>
      <c r="L1229" s="139"/>
      <c r="M1229" s="267">
        <v>8679</v>
      </c>
      <c r="N1229" s="139"/>
      <c r="O1229" s="139"/>
      <c r="P1229" s="163"/>
      <c r="Q1229" s="252"/>
      <c r="R1229" s="116"/>
    </row>
    <row r="1230" spans="1:18" s="117" customFormat="1" ht="46.5" customHeight="1">
      <c r="A1230" s="157">
        <v>10</v>
      </c>
      <c r="B1230" s="137" t="s">
        <v>2347</v>
      </c>
      <c r="C1230" s="152" t="s">
        <v>25</v>
      </c>
      <c r="D1230" s="152" t="s">
        <v>701</v>
      </c>
      <c r="E1230" s="163"/>
      <c r="F1230" s="163"/>
      <c r="G1230" s="216" t="s">
        <v>2348</v>
      </c>
      <c r="H1230" s="163"/>
      <c r="I1230" s="267">
        <v>5732</v>
      </c>
      <c r="J1230" s="267">
        <v>5732</v>
      </c>
      <c r="K1230" s="139"/>
      <c r="L1230" s="139"/>
      <c r="M1230" s="267">
        <v>5732</v>
      </c>
      <c r="N1230" s="139"/>
      <c r="O1230" s="139"/>
      <c r="P1230" s="163"/>
      <c r="Q1230" s="252"/>
      <c r="R1230" s="116"/>
    </row>
    <row r="1231" spans="1:18" s="117" customFormat="1" ht="46.5" customHeight="1">
      <c r="A1231" s="157">
        <v>11</v>
      </c>
      <c r="B1231" s="137" t="s">
        <v>2349</v>
      </c>
      <c r="C1231" s="152" t="s">
        <v>25</v>
      </c>
      <c r="D1231" s="216" t="s">
        <v>702</v>
      </c>
      <c r="E1231" s="163"/>
      <c r="F1231" s="163"/>
      <c r="G1231" s="216" t="s">
        <v>2350</v>
      </c>
      <c r="H1231" s="163"/>
      <c r="I1231" s="267">
        <v>5937</v>
      </c>
      <c r="J1231" s="267">
        <v>5937</v>
      </c>
      <c r="K1231" s="139"/>
      <c r="L1231" s="139"/>
      <c r="M1231" s="267">
        <v>5937</v>
      </c>
      <c r="N1231" s="139"/>
      <c r="O1231" s="139"/>
      <c r="P1231" s="163"/>
      <c r="Q1231" s="252"/>
      <c r="R1231" s="116"/>
    </row>
    <row r="1232" spans="1:18" s="117" customFormat="1" ht="46.5" customHeight="1">
      <c r="A1232" s="157">
        <v>12</v>
      </c>
      <c r="B1232" s="137" t="s">
        <v>2351</v>
      </c>
      <c r="C1232" s="152" t="s">
        <v>25</v>
      </c>
      <c r="D1232" s="152" t="s">
        <v>1125</v>
      </c>
      <c r="E1232" s="163"/>
      <c r="F1232" s="163"/>
      <c r="G1232" s="216" t="s">
        <v>2352</v>
      </c>
      <c r="H1232" s="163"/>
      <c r="I1232" s="267">
        <v>5628</v>
      </c>
      <c r="J1232" s="267">
        <v>5628</v>
      </c>
      <c r="K1232" s="139"/>
      <c r="L1232" s="139"/>
      <c r="M1232" s="267">
        <v>5628</v>
      </c>
      <c r="N1232" s="139"/>
      <c r="O1232" s="139"/>
      <c r="P1232" s="163"/>
      <c r="Q1232" s="252"/>
      <c r="R1232" s="116"/>
    </row>
    <row r="1233" spans="1:18" s="117" customFormat="1" ht="46.5" customHeight="1">
      <c r="A1233" s="157">
        <v>13</v>
      </c>
      <c r="B1233" s="137" t="s">
        <v>2353</v>
      </c>
      <c r="C1233" s="152" t="s">
        <v>25</v>
      </c>
      <c r="D1233" s="216" t="s">
        <v>1159</v>
      </c>
      <c r="E1233" s="163"/>
      <c r="F1233" s="163"/>
      <c r="G1233" s="216" t="s">
        <v>2354</v>
      </c>
      <c r="H1233" s="163"/>
      <c r="I1233" s="267">
        <v>7523</v>
      </c>
      <c r="J1233" s="267">
        <v>7523</v>
      </c>
      <c r="K1233" s="139"/>
      <c r="L1233" s="139"/>
      <c r="M1233" s="267">
        <v>7523</v>
      </c>
      <c r="N1233" s="139"/>
      <c r="O1233" s="139"/>
      <c r="P1233" s="163"/>
      <c r="Q1233" s="252"/>
      <c r="R1233" s="116"/>
    </row>
    <row r="1234" spans="1:18" s="117" customFormat="1" ht="46.5" customHeight="1">
      <c r="A1234" s="157">
        <v>14</v>
      </c>
      <c r="B1234" s="137" t="s">
        <v>2355</v>
      </c>
      <c r="C1234" s="152" t="s">
        <v>25</v>
      </c>
      <c r="D1234" s="152" t="s">
        <v>700</v>
      </c>
      <c r="E1234" s="163"/>
      <c r="F1234" s="163"/>
      <c r="G1234" s="216" t="s">
        <v>2356</v>
      </c>
      <c r="H1234" s="163"/>
      <c r="I1234" s="267">
        <v>13290</v>
      </c>
      <c r="J1234" s="267">
        <v>13290</v>
      </c>
      <c r="K1234" s="139"/>
      <c r="L1234" s="139"/>
      <c r="M1234" s="267">
        <v>13290</v>
      </c>
      <c r="N1234" s="139"/>
      <c r="O1234" s="139"/>
      <c r="P1234" s="163"/>
      <c r="Q1234" s="252"/>
      <c r="R1234" s="116"/>
    </row>
    <row r="1235" spans="1:18" s="117" customFormat="1" ht="46.5" customHeight="1">
      <c r="A1235" s="157">
        <v>15</v>
      </c>
      <c r="B1235" s="137" t="s">
        <v>2357</v>
      </c>
      <c r="C1235" s="152" t="s">
        <v>25</v>
      </c>
      <c r="D1235" s="152" t="s">
        <v>698</v>
      </c>
      <c r="E1235" s="163"/>
      <c r="F1235" s="163"/>
      <c r="G1235" s="216" t="s">
        <v>2358</v>
      </c>
      <c r="H1235" s="163"/>
      <c r="I1235" s="267">
        <v>7829</v>
      </c>
      <c r="J1235" s="267">
        <v>7829</v>
      </c>
      <c r="K1235" s="139"/>
      <c r="L1235" s="139"/>
      <c r="M1235" s="267">
        <v>7829</v>
      </c>
      <c r="N1235" s="139"/>
      <c r="O1235" s="139"/>
      <c r="P1235" s="163"/>
      <c r="Q1235" s="252"/>
      <c r="R1235" s="116"/>
    </row>
    <row r="1236" spans="1:18" s="117" customFormat="1" ht="46.5" customHeight="1">
      <c r="A1236" s="157">
        <v>16</v>
      </c>
      <c r="B1236" s="137" t="s">
        <v>2359</v>
      </c>
      <c r="C1236" s="152" t="s">
        <v>25</v>
      </c>
      <c r="D1236" s="216" t="s">
        <v>1081</v>
      </c>
      <c r="E1236" s="163"/>
      <c r="F1236" s="163"/>
      <c r="G1236" s="216" t="s">
        <v>2360</v>
      </c>
      <c r="H1236" s="163"/>
      <c r="I1236" s="267">
        <v>8622</v>
      </c>
      <c r="J1236" s="267">
        <v>8622</v>
      </c>
      <c r="K1236" s="139"/>
      <c r="L1236" s="139"/>
      <c r="M1236" s="267">
        <v>8622</v>
      </c>
      <c r="N1236" s="139"/>
      <c r="O1236" s="139"/>
      <c r="P1236" s="163"/>
      <c r="Q1236" s="252"/>
      <c r="R1236" s="116"/>
    </row>
    <row r="1237" spans="1:18" s="117" customFormat="1" ht="46.5" customHeight="1">
      <c r="A1237" s="157">
        <v>17</v>
      </c>
      <c r="B1237" s="137" t="s">
        <v>2361</v>
      </c>
      <c r="C1237" s="152" t="s">
        <v>25</v>
      </c>
      <c r="D1237" s="216" t="s">
        <v>2362</v>
      </c>
      <c r="E1237" s="158"/>
      <c r="F1237" s="158"/>
      <c r="G1237" s="152" t="s">
        <v>2363</v>
      </c>
      <c r="H1237" s="158"/>
      <c r="I1237" s="267">
        <v>12000</v>
      </c>
      <c r="J1237" s="267">
        <v>12000</v>
      </c>
      <c r="K1237" s="139"/>
      <c r="L1237" s="139"/>
      <c r="M1237" s="267">
        <v>12000</v>
      </c>
      <c r="N1237" s="139"/>
      <c r="O1237" s="139"/>
      <c r="P1237" s="182"/>
      <c r="Q1237" s="252"/>
      <c r="R1237" s="116"/>
    </row>
    <row r="1238" spans="1:18" s="117" customFormat="1" ht="46.5" customHeight="1">
      <c r="A1238" s="157">
        <v>18</v>
      </c>
      <c r="B1238" s="137" t="s">
        <v>2364</v>
      </c>
      <c r="C1238" s="152" t="s">
        <v>25</v>
      </c>
      <c r="D1238" s="216" t="s">
        <v>2362</v>
      </c>
      <c r="E1238" s="158"/>
      <c r="F1238" s="158"/>
      <c r="G1238" s="152" t="s">
        <v>1132</v>
      </c>
      <c r="H1238" s="158"/>
      <c r="I1238" s="267">
        <v>10000</v>
      </c>
      <c r="J1238" s="267">
        <v>10000</v>
      </c>
      <c r="K1238" s="139"/>
      <c r="L1238" s="139"/>
      <c r="M1238" s="267">
        <v>10000</v>
      </c>
      <c r="N1238" s="139"/>
      <c r="O1238" s="139"/>
      <c r="P1238" s="158"/>
      <c r="Q1238" s="252"/>
      <c r="R1238" s="116"/>
    </row>
    <row r="1239" spans="1:18" s="117" customFormat="1" ht="46.5" customHeight="1">
      <c r="A1239" s="157">
        <v>19</v>
      </c>
      <c r="B1239" s="137" t="s">
        <v>2365</v>
      </c>
      <c r="C1239" s="152" t="s">
        <v>25</v>
      </c>
      <c r="D1239" s="216" t="s">
        <v>2366</v>
      </c>
      <c r="E1239" s="158"/>
      <c r="F1239" s="158"/>
      <c r="G1239" s="152" t="s">
        <v>1977</v>
      </c>
      <c r="H1239" s="158"/>
      <c r="I1239" s="267">
        <v>18000</v>
      </c>
      <c r="J1239" s="267">
        <v>18000</v>
      </c>
      <c r="K1239" s="139"/>
      <c r="L1239" s="139"/>
      <c r="M1239" s="267">
        <v>18000</v>
      </c>
      <c r="N1239" s="139"/>
      <c r="O1239" s="139"/>
      <c r="P1239" s="158"/>
      <c r="Q1239" s="252"/>
      <c r="R1239" s="116"/>
    </row>
    <row r="1240" spans="1:18" s="117" customFormat="1" ht="46.5" customHeight="1">
      <c r="A1240" s="157">
        <v>20</v>
      </c>
      <c r="B1240" s="137" t="s">
        <v>2367</v>
      </c>
      <c r="C1240" s="152" t="s">
        <v>25</v>
      </c>
      <c r="D1240" s="152" t="s">
        <v>2368</v>
      </c>
      <c r="E1240" s="158"/>
      <c r="F1240" s="158"/>
      <c r="G1240" s="152" t="s">
        <v>1977</v>
      </c>
      <c r="H1240" s="158"/>
      <c r="I1240" s="267">
        <v>16000</v>
      </c>
      <c r="J1240" s="267">
        <v>16000</v>
      </c>
      <c r="K1240" s="139"/>
      <c r="L1240" s="139"/>
      <c r="M1240" s="267">
        <v>16000</v>
      </c>
      <c r="N1240" s="139"/>
      <c r="O1240" s="139"/>
      <c r="P1240" s="158"/>
      <c r="Q1240" s="252"/>
      <c r="R1240" s="116"/>
    </row>
    <row r="1241" spans="1:18" s="117" customFormat="1" ht="46.5" customHeight="1">
      <c r="A1241" s="157">
        <v>21</v>
      </c>
      <c r="B1241" s="137" t="s">
        <v>2369</v>
      </c>
      <c r="C1241" s="152" t="s">
        <v>25</v>
      </c>
      <c r="D1241" s="216" t="s">
        <v>2370</v>
      </c>
      <c r="E1241" s="158"/>
      <c r="F1241" s="158"/>
      <c r="G1241" s="152" t="s">
        <v>2371</v>
      </c>
      <c r="H1241" s="158"/>
      <c r="I1241" s="267">
        <v>19080</v>
      </c>
      <c r="J1241" s="267">
        <v>19080</v>
      </c>
      <c r="K1241" s="139"/>
      <c r="L1241" s="139"/>
      <c r="M1241" s="267">
        <v>19080</v>
      </c>
      <c r="N1241" s="139"/>
      <c r="O1241" s="139"/>
      <c r="P1241" s="182"/>
      <c r="Q1241" s="252"/>
      <c r="R1241" s="116"/>
    </row>
    <row r="1242" spans="1:18" s="117" customFormat="1" ht="46.5" customHeight="1">
      <c r="A1242" s="157">
        <v>22</v>
      </c>
      <c r="B1242" s="154" t="s">
        <v>2372</v>
      </c>
      <c r="C1242" s="152" t="s">
        <v>25</v>
      </c>
      <c r="D1242" s="152" t="s">
        <v>895</v>
      </c>
      <c r="E1242" s="152">
        <v>2028</v>
      </c>
      <c r="F1242" s="152">
        <v>2030</v>
      </c>
      <c r="G1242" s="153" t="s">
        <v>2373</v>
      </c>
      <c r="H1242" s="152"/>
      <c r="I1242" s="265">
        <v>14900</v>
      </c>
      <c r="J1242" s="265">
        <v>14900</v>
      </c>
      <c r="K1242" s="265"/>
      <c r="L1242" s="265"/>
      <c r="M1242" s="265">
        <v>14900</v>
      </c>
      <c r="N1242" s="172"/>
      <c r="O1242" s="172"/>
      <c r="P1242" s="152" t="s">
        <v>2145</v>
      </c>
      <c r="Q1242" s="252"/>
      <c r="R1242" s="116"/>
    </row>
    <row r="1243" spans="1:18" s="117" customFormat="1" ht="46.5" customHeight="1">
      <c r="A1243" s="152" t="s">
        <v>93</v>
      </c>
      <c r="B1243" s="131" t="s">
        <v>182</v>
      </c>
      <c r="C1243" s="152"/>
      <c r="D1243" s="152"/>
      <c r="E1243" s="152"/>
      <c r="F1243" s="152"/>
      <c r="G1243" s="152"/>
      <c r="H1243" s="152"/>
      <c r="I1243" s="274">
        <v>328799.59999999998</v>
      </c>
      <c r="J1243" s="274">
        <v>328800</v>
      </c>
      <c r="K1243" s="274">
        <v>0</v>
      </c>
      <c r="L1243" s="274">
        <v>0</v>
      </c>
      <c r="M1243" s="274">
        <v>328800</v>
      </c>
      <c r="N1243" s="172"/>
      <c r="O1243" s="172"/>
      <c r="P1243" s="152"/>
      <c r="Q1243" s="252"/>
      <c r="R1243" s="116"/>
    </row>
    <row r="1244" spans="1:18" s="117" customFormat="1" ht="46.5" customHeight="1">
      <c r="A1244" s="157">
        <v>1</v>
      </c>
      <c r="B1244" s="154" t="s">
        <v>2374</v>
      </c>
      <c r="C1244" s="152" t="s">
        <v>25</v>
      </c>
      <c r="D1244" s="152" t="s">
        <v>2375</v>
      </c>
      <c r="E1244" s="152">
        <v>2026</v>
      </c>
      <c r="F1244" s="152">
        <v>2028</v>
      </c>
      <c r="G1244" s="155" t="s">
        <v>2376</v>
      </c>
      <c r="H1244" s="152"/>
      <c r="I1244" s="265">
        <v>14900</v>
      </c>
      <c r="J1244" s="265">
        <v>14900</v>
      </c>
      <c r="K1244" s="265"/>
      <c r="L1244" s="265"/>
      <c r="M1244" s="265">
        <v>14900</v>
      </c>
      <c r="N1244" s="172"/>
      <c r="O1244" s="172"/>
      <c r="P1244" s="152" t="s">
        <v>2145</v>
      </c>
      <c r="Q1244" s="252"/>
      <c r="R1244" s="116"/>
    </row>
    <row r="1245" spans="1:18" s="117" customFormat="1" ht="46.5" customHeight="1">
      <c r="A1245" s="157">
        <v>2</v>
      </c>
      <c r="B1245" s="154" t="s">
        <v>2377</v>
      </c>
      <c r="C1245" s="152" t="s">
        <v>25</v>
      </c>
      <c r="D1245" s="152" t="s">
        <v>2375</v>
      </c>
      <c r="E1245" s="152">
        <v>2028</v>
      </c>
      <c r="F1245" s="152">
        <v>2030</v>
      </c>
      <c r="G1245" s="155" t="s">
        <v>2378</v>
      </c>
      <c r="H1245" s="152"/>
      <c r="I1245" s="265">
        <v>18000</v>
      </c>
      <c r="J1245" s="265">
        <v>18000</v>
      </c>
      <c r="K1245" s="265"/>
      <c r="L1245" s="265"/>
      <c r="M1245" s="265">
        <v>18000</v>
      </c>
      <c r="N1245" s="172"/>
      <c r="O1245" s="172"/>
      <c r="P1245" s="152" t="s">
        <v>2145</v>
      </c>
      <c r="Q1245" s="252"/>
      <c r="R1245" s="116"/>
    </row>
    <row r="1246" spans="1:18" s="117" customFormat="1" ht="46.5" customHeight="1">
      <c r="A1246" s="299" t="s">
        <v>85</v>
      </c>
      <c r="B1246" s="300" t="s">
        <v>1043</v>
      </c>
      <c r="C1246" s="301"/>
      <c r="D1246" s="301"/>
      <c r="E1246" s="302"/>
      <c r="F1246" s="302"/>
      <c r="G1246" s="303"/>
      <c r="H1246" s="304"/>
      <c r="I1246" s="292"/>
      <c r="J1246" s="292"/>
      <c r="K1246" s="292"/>
      <c r="L1246" s="292"/>
      <c r="M1246" s="292"/>
      <c r="N1246" s="292">
        <v>0</v>
      </c>
      <c r="O1246" s="292">
        <v>0</v>
      </c>
      <c r="P1246" s="305"/>
      <c r="Q1246" s="252"/>
      <c r="R1246" s="116"/>
    </row>
    <row r="1247" spans="1:18" s="117" customFormat="1" ht="46.5" customHeight="1">
      <c r="A1247" s="306">
        <v>1</v>
      </c>
      <c r="B1247" s="307" t="s">
        <v>2379</v>
      </c>
      <c r="C1247" s="308" t="s">
        <v>24</v>
      </c>
      <c r="D1247" s="308" t="s">
        <v>1308</v>
      </c>
      <c r="E1247" s="306">
        <v>2026</v>
      </c>
      <c r="F1247" s="306">
        <v>2028</v>
      </c>
      <c r="G1247" s="308" t="s">
        <v>2380</v>
      </c>
      <c r="H1247" s="309"/>
      <c r="I1247" s="279">
        <v>98000</v>
      </c>
      <c r="J1247" s="279">
        <v>98000</v>
      </c>
      <c r="K1247" s="279"/>
      <c r="L1247" s="279"/>
      <c r="M1247" s="279">
        <v>98000</v>
      </c>
      <c r="N1247" s="279"/>
      <c r="O1247" s="279"/>
      <c r="P1247" s="305"/>
      <c r="Q1247" s="252"/>
      <c r="R1247" s="116"/>
    </row>
    <row r="1248" spans="1:18" s="117" customFormat="1" ht="46.5" customHeight="1">
      <c r="A1248" s="306">
        <v>2</v>
      </c>
      <c r="B1248" s="307" t="s">
        <v>2381</v>
      </c>
      <c r="C1248" s="308" t="s">
        <v>25</v>
      </c>
      <c r="D1248" s="308" t="s">
        <v>1250</v>
      </c>
      <c r="E1248" s="306">
        <v>2026</v>
      </c>
      <c r="F1248" s="306">
        <v>2028</v>
      </c>
      <c r="G1248" s="306" t="s">
        <v>2382</v>
      </c>
      <c r="H1248" s="309"/>
      <c r="I1248" s="279">
        <v>15500</v>
      </c>
      <c r="J1248" s="279">
        <v>15500</v>
      </c>
      <c r="K1248" s="279"/>
      <c r="L1248" s="279"/>
      <c r="M1248" s="279">
        <v>15500</v>
      </c>
      <c r="N1248" s="279"/>
      <c r="O1248" s="279"/>
      <c r="P1248" s="305"/>
      <c r="Q1248" s="252"/>
      <c r="R1248" s="116"/>
    </row>
    <row r="1249" spans="1:18" s="117" customFormat="1" ht="46.5" customHeight="1">
      <c r="A1249" s="306">
        <v>3</v>
      </c>
      <c r="B1249" s="307" t="s">
        <v>2383</v>
      </c>
      <c r="C1249" s="308" t="s">
        <v>25</v>
      </c>
      <c r="D1249" s="308" t="s">
        <v>1279</v>
      </c>
      <c r="E1249" s="306">
        <v>2026</v>
      </c>
      <c r="F1249" s="306">
        <v>2028</v>
      </c>
      <c r="G1249" s="306" t="s">
        <v>2384</v>
      </c>
      <c r="H1249" s="309"/>
      <c r="I1249" s="279">
        <v>23900</v>
      </c>
      <c r="J1249" s="279">
        <v>23900</v>
      </c>
      <c r="K1249" s="279"/>
      <c r="L1249" s="279"/>
      <c r="M1249" s="279">
        <v>23900</v>
      </c>
      <c r="N1249" s="279"/>
      <c r="O1249" s="279"/>
      <c r="P1249" s="305"/>
      <c r="Q1249" s="252"/>
      <c r="R1249" s="116"/>
    </row>
    <row r="1250" spans="1:18" s="117" customFormat="1" ht="46.5" customHeight="1">
      <c r="A1250" s="306">
        <v>4</v>
      </c>
      <c r="B1250" s="307" t="s">
        <v>2385</v>
      </c>
      <c r="C1250" s="308" t="s">
        <v>25</v>
      </c>
      <c r="D1250" s="308" t="s">
        <v>1327</v>
      </c>
      <c r="E1250" s="306">
        <v>2026</v>
      </c>
      <c r="F1250" s="306">
        <v>2028</v>
      </c>
      <c r="G1250" s="306" t="s">
        <v>1295</v>
      </c>
      <c r="H1250" s="309"/>
      <c r="I1250" s="279">
        <v>14500</v>
      </c>
      <c r="J1250" s="279">
        <v>14500</v>
      </c>
      <c r="K1250" s="279"/>
      <c r="L1250" s="279"/>
      <c r="M1250" s="279">
        <v>14500</v>
      </c>
      <c r="N1250" s="279"/>
      <c r="O1250" s="279"/>
      <c r="P1250" s="305"/>
      <c r="Q1250" s="252"/>
      <c r="R1250" s="116"/>
    </row>
    <row r="1251" spans="1:18" s="117" customFormat="1" ht="46.5" customHeight="1">
      <c r="A1251" s="306">
        <v>5</v>
      </c>
      <c r="B1251" s="307" t="s">
        <v>2386</v>
      </c>
      <c r="C1251" s="308" t="s">
        <v>25</v>
      </c>
      <c r="D1251" s="308" t="s">
        <v>1241</v>
      </c>
      <c r="E1251" s="306">
        <v>2028</v>
      </c>
      <c r="F1251" s="306">
        <v>2030</v>
      </c>
      <c r="G1251" s="308" t="s">
        <v>2387</v>
      </c>
      <c r="H1251" s="309"/>
      <c r="I1251" s="279">
        <v>52000</v>
      </c>
      <c r="J1251" s="279">
        <v>52000</v>
      </c>
      <c r="K1251" s="279"/>
      <c r="L1251" s="279"/>
      <c r="M1251" s="279">
        <v>52000</v>
      </c>
      <c r="N1251" s="279"/>
      <c r="O1251" s="279"/>
      <c r="P1251" s="305"/>
      <c r="Q1251" s="252"/>
      <c r="R1251" s="116"/>
    </row>
    <row r="1252" spans="1:18" s="117" customFormat="1" ht="46.5" customHeight="1">
      <c r="A1252" s="306">
        <v>6</v>
      </c>
      <c r="B1252" s="310" t="s">
        <v>2388</v>
      </c>
      <c r="C1252" s="308" t="s">
        <v>25</v>
      </c>
      <c r="D1252" s="308" t="s">
        <v>1319</v>
      </c>
      <c r="E1252" s="306">
        <v>2028</v>
      </c>
      <c r="F1252" s="306">
        <v>2030</v>
      </c>
      <c r="G1252" s="306" t="s">
        <v>274</v>
      </c>
      <c r="H1252" s="309"/>
      <c r="I1252" s="279">
        <v>46999.6</v>
      </c>
      <c r="J1252" s="279">
        <v>47000</v>
      </c>
      <c r="K1252" s="279"/>
      <c r="L1252" s="279"/>
      <c r="M1252" s="279">
        <v>47000</v>
      </c>
      <c r="N1252" s="279"/>
      <c r="O1252" s="279"/>
      <c r="P1252" s="305"/>
      <c r="Q1252" s="252"/>
      <c r="R1252" s="116"/>
    </row>
    <row r="1253" spans="1:18" s="117" customFormat="1" ht="46.5" customHeight="1">
      <c r="A1253" s="306">
        <v>7</v>
      </c>
      <c r="B1253" s="307" t="s">
        <v>2389</v>
      </c>
      <c r="C1253" s="308" t="s">
        <v>25</v>
      </c>
      <c r="D1253" s="308" t="s">
        <v>1247</v>
      </c>
      <c r="E1253" s="306">
        <v>2028</v>
      </c>
      <c r="F1253" s="306">
        <v>2030</v>
      </c>
      <c r="G1253" s="306" t="s">
        <v>1529</v>
      </c>
      <c r="H1253" s="309"/>
      <c r="I1253" s="279">
        <v>15000</v>
      </c>
      <c r="J1253" s="279">
        <v>15000</v>
      </c>
      <c r="K1253" s="279"/>
      <c r="L1253" s="279"/>
      <c r="M1253" s="279">
        <v>15000</v>
      </c>
      <c r="N1253" s="279"/>
      <c r="O1253" s="279"/>
      <c r="P1253" s="305"/>
      <c r="Q1253" s="252"/>
      <c r="R1253" s="116"/>
    </row>
    <row r="1254" spans="1:18" s="117" customFormat="1" ht="46.5" customHeight="1">
      <c r="A1254" s="299" t="s">
        <v>86</v>
      </c>
      <c r="B1254" s="300" t="s">
        <v>985</v>
      </c>
      <c r="C1254" s="308"/>
      <c r="D1254" s="308"/>
      <c r="E1254" s="309"/>
      <c r="F1254" s="309"/>
      <c r="G1254" s="306"/>
      <c r="H1254" s="309"/>
      <c r="I1254" s="292"/>
      <c r="J1254" s="292"/>
      <c r="K1254" s="292"/>
      <c r="L1254" s="292"/>
      <c r="M1254" s="292"/>
      <c r="N1254" s="292">
        <v>0</v>
      </c>
      <c r="O1254" s="292">
        <v>0</v>
      </c>
      <c r="P1254" s="305"/>
      <c r="Q1254" s="252"/>
      <c r="R1254" s="116"/>
    </row>
    <row r="1255" spans="1:18" s="117" customFormat="1" ht="46.5" customHeight="1">
      <c r="A1255" s="306">
        <v>1</v>
      </c>
      <c r="B1255" s="307" t="s">
        <v>2390</v>
      </c>
      <c r="C1255" s="308" t="s">
        <v>25</v>
      </c>
      <c r="D1255" s="308" t="s">
        <v>1279</v>
      </c>
      <c r="E1255" s="306">
        <v>2028</v>
      </c>
      <c r="F1255" s="306">
        <v>2030</v>
      </c>
      <c r="G1255" s="308" t="s">
        <v>1238</v>
      </c>
      <c r="H1255" s="309"/>
      <c r="I1255" s="279">
        <v>30000</v>
      </c>
      <c r="J1255" s="279">
        <v>30000</v>
      </c>
      <c r="K1255" s="279"/>
      <c r="L1255" s="279"/>
      <c r="M1255" s="279">
        <v>30000</v>
      </c>
      <c r="N1255" s="279"/>
      <c r="O1255" s="279"/>
      <c r="P1255" s="305"/>
      <c r="Q1255" s="252"/>
      <c r="R1255" s="116"/>
    </row>
    <row r="1256" spans="1:18" s="117" customFormat="1" ht="46.5" customHeight="1">
      <c r="A1256" s="128" t="s">
        <v>887</v>
      </c>
      <c r="B1256" s="130" t="s">
        <v>876</v>
      </c>
      <c r="C1256" s="125"/>
      <c r="D1256" s="125"/>
      <c r="E1256" s="125"/>
      <c r="F1256" s="125"/>
      <c r="G1256" s="125"/>
      <c r="H1256" s="125"/>
      <c r="I1256" s="129">
        <f>I1257</f>
        <v>63300</v>
      </c>
      <c r="J1256" s="129">
        <f>J1257</f>
        <v>63300</v>
      </c>
      <c r="K1256" s="129">
        <f>K1257</f>
        <v>0</v>
      </c>
      <c r="L1256" s="129">
        <f>L1257</f>
        <v>0</v>
      </c>
      <c r="M1256" s="129">
        <f>M1257</f>
        <v>63300</v>
      </c>
      <c r="N1256" s="133"/>
      <c r="O1256" s="133"/>
      <c r="P1256" s="125"/>
      <c r="Q1256" s="116"/>
    </row>
    <row r="1257" spans="1:18" s="117" customFormat="1" ht="46.5" customHeight="1">
      <c r="A1257" s="128" t="s">
        <v>2134</v>
      </c>
      <c r="B1257" s="130" t="s">
        <v>2135</v>
      </c>
      <c r="C1257" s="125"/>
      <c r="D1257" s="125"/>
      <c r="E1257" s="125"/>
      <c r="F1257" s="125"/>
      <c r="G1257" s="125"/>
      <c r="H1257" s="125"/>
      <c r="I1257" s="129">
        <f>SUM(I1258:I1261)</f>
        <v>63300</v>
      </c>
      <c r="J1257" s="129">
        <f>SUM(J1258:J1261)</f>
        <v>63300</v>
      </c>
      <c r="K1257" s="129">
        <f>SUM(K1258:K1261)</f>
        <v>0</v>
      </c>
      <c r="L1257" s="129">
        <f>SUM(L1258:L1261)</f>
        <v>0</v>
      </c>
      <c r="M1257" s="129">
        <f>SUM(M1258:M1261)</f>
        <v>63300</v>
      </c>
      <c r="N1257" s="133"/>
      <c r="O1257" s="133"/>
      <c r="P1257" s="125"/>
      <c r="Q1257" s="116"/>
    </row>
    <row r="1258" spans="1:18" s="117" customFormat="1" ht="46.5" customHeight="1">
      <c r="A1258" s="125">
        <v>1</v>
      </c>
      <c r="B1258" s="242" t="s">
        <v>2136</v>
      </c>
      <c r="C1258" s="125"/>
      <c r="D1258" s="125"/>
      <c r="E1258" s="125"/>
      <c r="F1258" s="125"/>
      <c r="G1258" s="125"/>
      <c r="H1258" s="125"/>
      <c r="I1258" s="243">
        <v>12500</v>
      </c>
      <c r="J1258" s="243">
        <v>12500</v>
      </c>
      <c r="K1258" s="129"/>
      <c r="L1258" s="129"/>
      <c r="M1258" s="243">
        <v>12500</v>
      </c>
      <c r="N1258" s="133"/>
      <c r="O1258" s="133"/>
      <c r="P1258" s="125"/>
      <c r="Q1258" s="116"/>
    </row>
    <row r="1259" spans="1:18" s="117" customFormat="1" ht="46.5" customHeight="1">
      <c r="A1259" s="125">
        <v>2</v>
      </c>
      <c r="B1259" s="242" t="s">
        <v>2137</v>
      </c>
      <c r="C1259" s="125"/>
      <c r="D1259" s="125"/>
      <c r="E1259" s="125"/>
      <c r="F1259" s="125"/>
      <c r="G1259" s="125"/>
      <c r="H1259" s="125"/>
      <c r="I1259" s="243">
        <v>14800</v>
      </c>
      <c r="J1259" s="243">
        <v>14800</v>
      </c>
      <c r="K1259" s="129"/>
      <c r="L1259" s="129"/>
      <c r="M1259" s="243">
        <v>14800</v>
      </c>
      <c r="N1259" s="133"/>
      <c r="O1259" s="133"/>
      <c r="P1259" s="125"/>
      <c r="Q1259" s="116"/>
    </row>
    <row r="1260" spans="1:18" s="117" customFormat="1" ht="46.5" customHeight="1">
      <c r="A1260" s="125">
        <v>3</v>
      </c>
      <c r="B1260" s="242" t="s">
        <v>2138</v>
      </c>
      <c r="C1260" s="125"/>
      <c r="D1260" s="125"/>
      <c r="E1260" s="125"/>
      <c r="F1260" s="125"/>
      <c r="G1260" s="125"/>
      <c r="H1260" s="125"/>
      <c r="I1260" s="243">
        <v>18000</v>
      </c>
      <c r="J1260" s="243">
        <v>18000</v>
      </c>
      <c r="K1260" s="129"/>
      <c r="L1260" s="129"/>
      <c r="M1260" s="243">
        <v>18000</v>
      </c>
      <c r="N1260" s="133"/>
      <c r="O1260" s="133"/>
      <c r="P1260" s="125"/>
      <c r="Q1260" s="116"/>
    </row>
    <row r="1261" spans="1:18" s="117" customFormat="1" ht="46.5" customHeight="1">
      <c r="A1261" s="125">
        <v>4</v>
      </c>
      <c r="B1261" s="242" t="s">
        <v>2139</v>
      </c>
      <c r="C1261" s="125"/>
      <c r="D1261" s="125"/>
      <c r="E1261" s="125"/>
      <c r="F1261" s="125"/>
      <c r="G1261" s="125"/>
      <c r="H1261" s="125"/>
      <c r="I1261" s="243">
        <v>18000</v>
      </c>
      <c r="J1261" s="243">
        <v>18000</v>
      </c>
      <c r="K1261" s="129"/>
      <c r="L1261" s="129"/>
      <c r="M1261" s="243">
        <v>18000</v>
      </c>
      <c r="N1261" s="133"/>
      <c r="O1261" s="133"/>
      <c r="P1261" s="125"/>
      <c r="Q1261" s="116"/>
    </row>
    <row r="1262" spans="1:18" s="117" customFormat="1" ht="46.5" customHeight="1">
      <c r="A1262" s="150" t="s">
        <v>888</v>
      </c>
      <c r="B1262" s="131" t="s">
        <v>2140</v>
      </c>
      <c r="C1262" s="152"/>
      <c r="D1262" s="152"/>
      <c r="E1262" s="152"/>
      <c r="F1262" s="152"/>
      <c r="G1262" s="152"/>
      <c r="H1262" s="152"/>
      <c r="I1262" s="274">
        <f>I1263+I1274+I1298+I1324+I1368+I1400+I1426</f>
        <v>2591951.6</v>
      </c>
      <c r="J1262" s="274">
        <f>J1263+J1274+J1298+J1324+J1368+J1400+J1426</f>
        <v>2591952</v>
      </c>
      <c r="K1262" s="274">
        <f>K1263+K1274+K1298+K1324+K1368+K1400+K1426</f>
        <v>0</v>
      </c>
      <c r="L1262" s="274">
        <f>L1263+L1274+L1298+L1324+L1368+L1400+L1426</f>
        <v>0</v>
      </c>
      <c r="M1262" s="274">
        <f>M1263+M1274+M1298+M1324+M1368+M1400+M1426</f>
        <v>2591952</v>
      </c>
      <c r="N1262" s="172"/>
      <c r="O1262" s="172"/>
      <c r="P1262" s="152"/>
      <c r="Q1262" s="116"/>
    </row>
    <row r="1263" spans="1:18" s="117" customFormat="1" ht="46.5" customHeight="1">
      <c r="A1263" s="150" t="s">
        <v>19</v>
      </c>
      <c r="B1263" s="131" t="s">
        <v>112</v>
      </c>
      <c r="C1263" s="152"/>
      <c r="D1263" s="152"/>
      <c r="E1263" s="152"/>
      <c r="F1263" s="152"/>
      <c r="G1263" s="152"/>
      <c r="H1263" s="152"/>
      <c r="I1263" s="274">
        <f>I1264</f>
        <v>318900</v>
      </c>
      <c r="J1263" s="274">
        <f>J1264</f>
        <v>318900</v>
      </c>
      <c r="K1263" s="274">
        <f>K1264</f>
        <v>0</v>
      </c>
      <c r="L1263" s="274">
        <f>L1264</f>
        <v>0</v>
      </c>
      <c r="M1263" s="274">
        <f>M1264</f>
        <v>318900</v>
      </c>
      <c r="N1263" s="172"/>
      <c r="O1263" s="172"/>
      <c r="P1263" s="152"/>
      <c r="Q1263" s="116"/>
    </row>
    <row r="1264" spans="1:18" s="117" customFormat="1" ht="46.5" customHeight="1">
      <c r="A1264" s="244"/>
      <c r="B1264" s="131" t="s">
        <v>2141</v>
      </c>
      <c r="C1264" s="152"/>
      <c r="D1264" s="152"/>
      <c r="E1264" s="152"/>
      <c r="F1264" s="152"/>
      <c r="G1264" s="152"/>
      <c r="H1264" s="152"/>
      <c r="I1264" s="274">
        <f>SUM(I1265:I1273)</f>
        <v>318900</v>
      </c>
      <c r="J1264" s="274">
        <f>SUM(J1265:J1273)</f>
        <v>318900</v>
      </c>
      <c r="K1264" s="274">
        <f>SUM(K1265:K1273)</f>
        <v>0</v>
      </c>
      <c r="L1264" s="274">
        <f>SUM(L1265:L1273)</f>
        <v>0</v>
      </c>
      <c r="M1264" s="274">
        <f>SUM(M1265:M1273)</f>
        <v>318900</v>
      </c>
      <c r="N1264" s="172"/>
      <c r="O1264" s="172"/>
      <c r="P1264" s="152"/>
      <c r="Q1264" s="116"/>
    </row>
    <row r="1265" spans="1:17" s="117" customFormat="1" ht="46.5" customHeight="1">
      <c r="A1265" s="157">
        <v>1</v>
      </c>
      <c r="B1265" s="154" t="s">
        <v>2142</v>
      </c>
      <c r="C1265" s="152" t="s">
        <v>25</v>
      </c>
      <c r="D1265" s="152" t="s">
        <v>2143</v>
      </c>
      <c r="E1265" s="152">
        <v>2026</v>
      </c>
      <c r="F1265" s="152">
        <v>2028</v>
      </c>
      <c r="G1265" s="153" t="s">
        <v>2144</v>
      </c>
      <c r="H1265" s="152"/>
      <c r="I1265" s="265">
        <v>14900</v>
      </c>
      <c r="J1265" s="265">
        <v>14900</v>
      </c>
      <c r="K1265" s="265"/>
      <c r="L1265" s="265"/>
      <c r="M1265" s="265">
        <v>14900</v>
      </c>
      <c r="N1265" s="172"/>
      <c r="O1265" s="172"/>
      <c r="P1265" s="152" t="s">
        <v>2145</v>
      </c>
      <c r="Q1265" s="116"/>
    </row>
    <row r="1266" spans="1:17" s="117" customFormat="1" ht="46.5" customHeight="1">
      <c r="A1266" s="157">
        <v>2</v>
      </c>
      <c r="B1266" s="154" t="s">
        <v>2146</v>
      </c>
      <c r="C1266" s="152" t="s">
        <v>25</v>
      </c>
      <c r="D1266" s="152" t="s">
        <v>2143</v>
      </c>
      <c r="E1266" s="152">
        <v>2028</v>
      </c>
      <c r="F1266" s="152">
        <v>2030</v>
      </c>
      <c r="G1266" s="155" t="s">
        <v>2147</v>
      </c>
      <c r="H1266" s="152"/>
      <c r="I1266" s="265">
        <v>25000</v>
      </c>
      <c r="J1266" s="265">
        <v>25000</v>
      </c>
      <c r="K1266" s="265"/>
      <c r="L1266" s="265"/>
      <c r="M1266" s="265">
        <f>I1266-K1266</f>
        <v>25000</v>
      </c>
      <c r="N1266" s="172"/>
      <c r="O1266" s="172"/>
      <c r="P1266" s="152" t="s">
        <v>2145</v>
      </c>
      <c r="Q1266" s="116"/>
    </row>
    <row r="1267" spans="1:17" s="117" customFormat="1" ht="46.5" customHeight="1">
      <c r="A1267" s="157">
        <v>1</v>
      </c>
      <c r="B1267" s="241" t="s">
        <v>2148</v>
      </c>
      <c r="C1267" s="152"/>
      <c r="D1267" s="152" t="s">
        <v>2149</v>
      </c>
      <c r="E1267" s="152"/>
      <c r="F1267" s="152"/>
      <c r="G1267" s="137" t="s">
        <v>1634</v>
      </c>
      <c r="H1267" s="152"/>
      <c r="I1267" s="172">
        <v>14000</v>
      </c>
      <c r="J1267" s="172">
        <v>14000</v>
      </c>
      <c r="K1267" s="265"/>
      <c r="L1267" s="265"/>
      <c r="M1267" s="172">
        <v>14000</v>
      </c>
      <c r="N1267" s="172"/>
      <c r="O1267" s="172"/>
      <c r="P1267" s="152"/>
      <c r="Q1267" s="116"/>
    </row>
    <row r="1268" spans="1:17" s="117" customFormat="1" ht="46.5" customHeight="1">
      <c r="A1268" s="157">
        <v>2</v>
      </c>
      <c r="B1268" s="137" t="s">
        <v>2150</v>
      </c>
      <c r="C1268" s="152"/>
      <c r="D1268" s="152" t="s">
        <v>2151</v>
      </c>
      <c r="E1268" s="152"/>
      <c r="F1268" s="152"/>
      <c r="G1268" s="137" t="s">
        <v>2152</v>
      </c>
      <c r="H1268" s="152"/>
      <c r="I1268" s="172">
        <v>70000</v>
      </c>
      <c r="J1268" s="172">
        <v>70000</v>
      </c>
      <c r="K1268" s="265"/>
      <c r="L1268" s="265"/>
      <c r="M1268" s="172">
        <v>70000</v>
      </c>
      <c r="N1268" s="172"/>
      <c r="O1268" s="172"/>
      <c r="P1268" s="152"/>
      <c r="Q1268" s="116"/>
    </row>
    <row r="1269" spans="1:17" s="117" customFormat="1" ht="46.5" customHeight="1">
      <c r="A1269" s="157">
        <v>3</v>
      </c>
      <c r="B1269" s="137" t="s">
        <v>2153</v>
      </c>
      <c r="C1269" s="152"/>
      <c r="D1269" s="152" t="s">
        <v>2151</v>
      </c>
      <c r="E1269" s="152"/>
      <c r="F1269" s="152"/>
      <c r="G1269" s="137" t="s">
        <v>2154</v>
      </c>
      <c r="H1269" s="152"/>
      <c r="I1269" s="172">
        <v>73000</v>
      </c>
      <c r="J1269" s="172">
        <v>73000</v>
      </c>
      <c r="K1269" s="265"/>
      <c r="L1269" s="265"/>
      <c r="M1269" s="172">
        <v>73000</v>
      </c>
      <c r="N1269" s="172"/>
      <c r="O1269" s="172"/>
      <c r="P1269" s="152"/>
      <c r="Q1269" s="116"/>
    </row>
    <row r="1270" spans="1:17" s="117" customFormat="1" ht="46.5" customHeight="1">
      <c r="A1270" s="157">
        <v>3</v>
      </c>
      <c r="B1270" s="137" t="s">
        <v>465</v>
      </c>
      <c r="C1270" s="152" t="s">
        <v>25</v>
      </c>
      <c r="D1270" s="152" t="s">
        <v>467</v>
      </c>
      <c r="E1270" s="152">
        <v>2026</v>
      </c>
      <c r="F1270" s="152"/>
      <c r="G1270" s="137" t="s">
        <v>472</v>
      </c>
      <c r="H1270" s="152"/>
      <c r="I1270" s="172">
        <v>26000</v>
      </c>
      <c r="J1270" s="172">
        <v>26000</v>
      </c>
      <c r="K1270" s="172"/>
      <c r="L1270" s="172"/>
      <c r="M1270" s="172">
        <v>26000</v>
      </c>
      <c r="N1270" s="172"/>
      <c r="O1270" s="172"/>
      <c r="P1270" s="152"/>
      <c r="Q1270" s="116"/>
    </row>
    <row r="1271" spans="1:17" s="117" customFormat="1" ht="46.5" customHeight="1">
      <c r="A1271" s="157">
        <v>4</v>
      </c>
      <c r="B1271" s="134" t="s">
        <v>2155</v>
      </c>
      <c r="C1271" s="152" t="s">
        <v>24</v>
      </c>
      <c r="D1271" s="122" t="s">
        <v>2156</v>
      </c>
      <c r="E1271" s="152">
        <v>2027</v>
      </c>
      <c r="F1271" s="152"/>
      <c r="G1271" s="137" t="s">
        <v>2157</v>
      </c>
      <c r="H1271" s="152"/>
      <c r="I1271" s="133">
        <v>70000</v>
      </c>
      <c r="J1271" s="133">
        <v>70000</v>
      </c>
      <c r="K1271" s="172"/>
      <c r="L1271" s="172"/>
      <c r="M1271" s="133">
        <v>70000</v>
      </c>
      <c r="N1271" s="172"/>
      <c r="O1271" s="172"/>
      <c r="P1271" s="152"/>
      <c r="Q1271" s="116"/>
    </row>
    <row r="1272" spans="1:17" s="117" customFormat="1" ht="46.5" customHeight="1">
      <c r="A1272" s="157"/>
      <c r="B1272" s="137" t="s">
        <v>1619</v>
      </c>
      <c r="C1272" s="152"/>
      <c r="D1272" s="152" t="s">
        <v>469</v>
      </c>
      <c r="E1272" s="152"/>
      <c r="F1272" s="152"/>
      <c r="G1272" s="137" t="s">
        <v>2158</v>
      </c>
      <c r="H1272" s="152"/>
      <c r="I1272" s="139">
        <v>7000</v>
      </c>
      <c r="J1272" s="139">
        <v>7000</v>
      </c>
      <c r="K1272" s="172"/>
      <c r="L1272" s="172"/>
      <c r="M1272" s="139">
        <v>7000</v>
      </c>
      <c r="N1272" s="172"/>
      <c r="O1272" s="172"/>
      <c r="P1272" s="152"/>
      <c r="Q1272" s="116"/>
    </row>
    <row r="1273" spans="1:17" s="117" customFormat="1" ht="46.5" customHeight="1">
      <c r="A1273" s="152">
        <f>+A1271+1</f>
        <v>5</v>
      </c>
      <c r="B1273" s="137" t="s">
        <v>1635</v>
      </c>
      <c r="C1273" s="152" t="s">
        <v>24</v>
      </c>
      <c r="D1273" s="152" t="s">
        <v>2151</v>
      </c>
      <c r="E1273" s="152">
        <v>2027</v>
      </c>
      <c r="F1273" s="152"/>
      <c r="G1273" s="137" t="s">
        <v>1637</v>
      </c>
      <c r="H1273" s="152"/>
      <c r="I1273" s="172">
        <v>19000</v>
      </c>
      <c r="J1273" s="172">
        <v>19000</v>
      </c>
      <c r="K1273" s="172"/>
      <c r="L1273" s="172"/>
      <c r="M1273" s="172">
        <v>19000</v>
      </c>
      <c r="N1273" s="172"/>
      <c r="O1273" s="172"/>
      <c r="P1273" s="152"/>
      <c r="Q1273" s="116"/>
    </row>
    <row r="1274" spans="1:17" s="117" customFormat="1" ht="46.5" customHeight="1">
      <c r="A1274" s="142" t="s">
        <v>21</v>
      </c>
      <c r="B1274" s="131" t="s">
        <v>184</v>
      </c>
      <c r="C1274" s="152"/>
      <c r="D1274" s="157"/>
      <c r="E1274" s="157"/>
      <c r="F1274" s="157"/>
      <c r="G1274" s="157"/>
      <c r="H1274" s="158"/>
      <c r="I1274" s="188">
        <f t="shared" ref="I1274:M1275" si="231">+I1275</f>
        <v>369100</v>
      </c>
      <c r="J1274" s="188">
        <f t="shared" si="231"/>
        <v>369100</v>
      </c>
      <c r="K1274" s="188">
        <f t="shared" si="231"/>
        <v>0</v>
      </c>
      <c r="L1274" s="188">
        <f t="shared" si="231"/>
        <v>0</v>
      </c>
      <c r="M1274" s="188">
        <f t="shared" si="231"/>
        <v>369100</v>
      </c>
      <c r="N1274" s="139"/>
      <c r="O1274" s="139"/>
      <c r="P1274" s="158"/>
      <c r="Q1274" s="116"/>
    </row>
    <row r="1275" spans="1:17" s="117" customFormat="1" ht="46.5" customHeight="1">
      <c r="A1275" s="142"/>
      <c r="B1275" s="131" t="s">
        <v>78</v>
      </c>
      <c r="C1275" s="150"/>
      <c r="D1275" s="142"/>
      <c r="E1275" s="157"/>
      <c r="F1275" s="157"/>
      <c r="G1275" s="142"/>
      <c r="H1275" s="144"/>
      <c r="I1275" s="188">
        <f t="shared" si="231"/>
        <v>369100</v>
      </c>
      <c r="J1275" s="188">
        <f t="shared" si="231"/>
        <v>369100</v>
      </c>
      <c r="K1275" s="188">
        <f t="shared" si="231"/>
        <v>0</v>
      </c>
      <c r="L1275" s="188">
        <f t="shared" si="231"/>
        <v>0</v>
      </c>
      <c r="M1275" s="188">
        <f t="shared" si="231"/>
        <v>369100</v>
      </c>
      <c r="N1275" s="188"/>
      <c r="O1275" s="188"/>
      <c r="P1275" s="144"/>
      <c r="Q1275" s="116"/>
    </row>
    <row r="1276" spans="1:17" s="117" customFormat="1" ht="46.5" customHeight="1">
      <c r="A1276" s="142"/>
      <c r="B1276" s="131" t="s">
        <v>79</v>
      </c>
      <c r="C1276" s="150"/>
      <c r="D1276" s="142"/>
      <c r="E1276" s="157"/>
      <c r="F1276" s="157"/>
      <c r="G1276" s="142"/>
      <c r="H1276" s="144"/>
      <c r="I1276" s="188">
        <f>SUM(I1277:I1297)</f>
        <v>369100</v>
      </c>
      <c r="J1276" s="188">
        <f>SUM(J1277:J1297)</f>
        <v>369100</v>
      </c>
      <c r="K1276" s="188">
        <f>SUM(K1277:K1297)</f>
        <v>0</v>
      </c>
      <c r="L1276" s="188">
        <f>SUM(L1277:L1297)</f>
        <v>0</v>
      </c>
      <c r="M1276" s="188">
        <f>SUM(M1277:M1297)</f>
        <v>369100</v>
      </c>
      <c r="N1276" s="139"/>
      <c r="O1276" s="139"/>
      <c r="P1276" s="158"/>
      <c r="Q1276" s="116"/>
    </row>
    <row r="1277" spans="1:17" s="117" customFormat="1" ht="46.5" customHeight="1">
      <c r="A1277" s="157">
        <v>1</v>
      </c>
      <c r="B1277" s="154" t="s">
        <v>2159</v>
      </c>
      <c r="C1277" s="152" t="s">
        <v>25</v>
      </c>
      <c r="D1277" s="152" t="s">
        <v>821</v>
      </c>
      <c r="E1277" s="152">
        <v>2026</v>
      </c>
      <c r="F1277" s="152">
        <v>2028</v>
      </c>
      <c r="G1277" s="155" t="s">
        <v>2393</v>
      </c>
      <c r="H1277" s="152"/>
      <c r="I1277" s="265">
        <v>14800</v>
      </c>
      <c r="J1277" s="265">
        <v>14800</v>
      </c>
      <c r="K1277" s="265"/>
      <c r="L1277" s="265"/>
      <c r="M1277" s="265">
        <v>14800</v>
      </c>
      <c r="N1277" s="172"/>
      <c r="O1277" s="172"/>
      <c r="P1277" s="152" t="s">
        <v>2145</v>
      </c>
      <c r="Q1277" s="116"/>
    </row>
    <row r="1278" spans="1:17" s="117" customFormat="1" ht="46.5" customHeight="1">
      <c r="A1278" s="157">
        <v>2</v>
      </c>
      <c r="B1278" s="154" t="s">
        <v>2160</v>
      </c>
      <c r="C1278" s="152" t="s">
        <v>25</v>
      </c>
      <c r="D1278" s="152" t="s">
        <v>821</v>
      </c>
      <c r="E1278" s="152">
        <v>2026</v>
      </c>
      <c r="F1278" s="152">
        <v>2028</v>
      </c>
      <c r="G1278" s="155" t="s">
        <v>2161</v>
      </c>
      <c r="H1278" s="152"/>
      <c r="I1278" s="265">
        <v>14800</v>
      </c>
      <c r="J1278" s="265">
        <v>14800</v>
      </c>
      <c r="K1278" s="265"/>
      <c r="L1278" s="265"/>
      <c r="M1278" s="265">
        <v>14800</v>
      </c>
      <c r="N1278" s="172"/>
      <c r="O1278" s="172"/>
      <c r="P1278" s="152" t="s">
        <v>2145</v>
      </c>
      <c r="Q1278" s="116"/>
    </row>
    <row r="1279" spans="1:17" s="117" customFormat="1" ht="46.5" customHeight="1">
      <c r="A1279" s="157">
        <v>3</v>
      </c>
      <c r="B1279" s="137" t="s">
        <v>2162</v>
      </c>
      <c r="C1279" s="152" t="s">
        <v>25</v>
      </c>
      <c r="D1279" s="152" t="s">
        <v>2163</v>
      </c>
      <c r="E1279" s="157"/>
      <c r="F1279" s="157"/>
      <c r="G1279" s="157" t="s">
        <v>1539</v>
      </c>
      <c r="H1279" s="158"/>
      <c r="I1279" s="234">
        <v>13700</v>
      </c>
      <c r="J1279" s="234">
        <v>13700</v>
      </c>
      <c r="K1279" s="139"/>
      <c r="L1279" s="139"/>
      <c r="M1279" s="234">
        <v>13700</v>
      </c>
      <c r="N1279" s="139"/>
      <c r="O1279" s="139"/>
      <c r="P1279" s="158"/>
      <c r="Q1279" s="116"/>
    </row>
    <row r="1280" spans="1:17" s="117" customFormat="1" ht="46.5" customHeight="1">
      <c r="A1280" s="157">
        <v>4</v>
      </c>
      <c r="B1280" s="137" t="s">
        <v>2164</v>
      </c>
      <c r="C1280" s="152" t="s">
        <v>25</v>
      </c>
      <c r="D1280" s="152" t="s">
        <v>2165</v>
      </c>
      <c r="E1280" s="157"/>
      <c r="F1280" s="157"/>
      <c r="G1280" s="157" t="s">
        <v>2166</v>
      </c>
      <c r="H1280" s="158"/>
      <c r="I1280" s="234">
        <v>40800</v>
      </c>
      <c r="J1280" s="234">
        <v>40800</v>
      </c>
      <c r="K1280" s="139"/>
      <c r="L1280" s="139"/>
      <c r="M1280" s="234">
        <v>40800</v>
      </c>
      <c r="N1280" s="139"/>
      <c r="O1280" s="139"/>
      <c r="P1280" s="158"/>
      <c r="Q1280" s="116"/>
    </row>
    <row r="1281" spans="1:17" s="117" customFormat="1" ht="46.5" customHeight="1">
      <c r="A1281" s="157">
        <v>5</v>
      </c>
      <c r="B1281" s="137" t="s">
        <v>2167</v>
      </c>
      <c r="C1281" s="152" t="s">
        <v>25</v>
      </c>
      <c r="D1281" s="152" t="s">
        <v>1518</v>
      </c>
      <c r="E1281" s="157"/>
      <c r="F1281" s="157"/>
      <c r="G1281" s="152" t="s">
        <v>2168</v>
      </c>
      <c r="H1281" s="158"/>
      <c r="I1281" s="234">
        <v>20000</v>
      </c>
      <c r="J1281" s="234">
        <v>20000</v>
      </c>
      <c r="K1281" s="139"/>
      <c r="L1281" s="139"/>
      <c r="M1281" s="234">
        <v>20000</v>
      </c>
      <c r="N1281" s="139"/>
      <c r="O1281" s="139"/>
      <c r="P1281" s="158"/>
      <c r="Q1281" s="116"/>
    </row>
    <row r="1282" spans="1:17" s="117" customFormat="1" ht="46.5" customHeight="1">
      <c r="A1282" s="157">
        <v>6</v>
      </c>
      <c r="B1282" s="137" t="s">
        <v>2169</v>
      </c>
      <c r="C1282" s="152" t="s">
        <v>25</v>
      </c>
      <c r="D1282" s="152" t="s">
        <v>1530</v>
      </c>
      <c r="E1282" s="157"/>
      <c r="F1282" s="157"/>
      <c r="G1282" s="152" t="s">
        <v>2170</v>
      </c>
      <c r="H1282" s="144"/>
      <c r="I1282" s="234">
        <v>10000</v>
      </c>
      <c r="J1282" s="234">
        <v>10000</v>
      </c>
      <c r="K1282" s="188"/>
      <c r="L1282" s="188"/>
      <c r="M1282" s="234">
        <v>10000</v>
      </c>
      <c r="N1282" s="139"/>
      <c r="O1282" s="139"/>
      <c r="P1282" s="158"/>
      <c r="Q1282" s="116"/>
    </row>
    <row r="1283" spans="1:17" s="117" customFormat="1" ht="46.5" customHeight="1">
      <c r="A1283" s="157">
        <v>7</v>
      </c>
      <c r="B1283" s="206" t="s">
        <v>2171</v>
      </c>
      <c r="C1283" s="152" t="s">
        <v>25</v>
      </c>
      <c r="D1283" s="237" t="s">
        <v>2062</v>
      </c>
      <c r="E1283" s="157"/>
      <c r="F1283" s="157"/>
      <c r="G1283" s="157"/>
      <c r="H1283" s="158"/>
      <c r="I1283" s="234">
        <v>15000</v>
      </c>
      <c r="J1283" s="234">
        <v>15000</v>
      </c>
      <c r="K1283" s="139"/>
      <c r="L1283" s="139"/>
      <c r="M1283" s="234">
        <v>15000</v>
      </c>
      <c r="N1283" s="139"/>
      <c r="O1283" s="139"/>
      <c r="P1283" s="158"/>
      <c r="Q1283" s="116"/>
    </row>
    <row r="1284" spans="1:17" s="117" customFormat="1" ht="46.5" customHeight="1">
      <c r="A1284" s="157">
        <v>8</v>
      </c>
      <c r="B1284" s="192" t="s">
        <v>2172</v>
      </c>
      <c r="C1284" s="152" t="s">
        <v>25</v>
      </c>
      <c r="D1284" s="152" t="s">
        <v>1579</v>
      </c>
      <c r="E1284" s="157"/>
      <c r="F1284" s="157"/>
      <c r="G1284" s="195" t="s">
        <v>2173</v>
      </c>
      <c r="H1284" s="158"/>
      <c r="I1284" s="234">
        <v>25000</v>
      </c>
      <c r="J1284" s="234">
        <v>25000</v>
      </c>
      <c r="K1284" s="139"/>
      <c r="L1284" s="139"/>
      <c r="M1284" s="234">
        <v>25000</v>
      </c>
      <c r="N1284" s="139"/>
      <c r="O1284" s="139"/>
      <c r="P1284" s="158"/>
      <c r="Q1284" s="116"/>
    </row>
    <row r="1285" spans="1:17" s="117" customFormat="1" ht="46.5" customHeight="1">
      <c r="A1285" s="157">
        <v>9</v>
      </c>
      <c r="B1285" s="137" t="s">
        <v>2061</v>
      </c>
      <c r="C1285" s="152" t="s">
        <v>25</v>
      </c>
      <c r="D1285" s="152" t="s">
        <v>2174</v>
      </c>
      <c r="E1285" s="157"/>
      <c r="F1285" s="157"/>
      <c r="G1285" s="152" t="s">
        <v>1586</v>
      </c>
      <c r="H1285" s="158"/>
      <c r="I1285" s="234">
        <v>20000</v>
      </c>
      <c r="J1285" s="234">
        <v>20000</v>
      </c>
      <c r="K1285" s="139"/>
      <c r="L1285" s="139"/>
      <c r="M1285" s="234">
        <v>20000</v>
      </c>
      <c r="N1285" s="139"/>
      <c r="O1285" s="139"/>
      <c r="P1285" s="158"/>
      <c r="Q1285" s="116"/>
    </row>
    <row r="1286" spans="1:17" s="117" customFormat="1" ht="46.5" customHeight="1">
      <c r="A1286" s="157">
        <v>10</v>
      </c>
      <c r="B1286" s="207" t="s">
        <v>2175</v>
      </c>
      <c r="C1286" s="152" t="s">
        <v>25</v>
      </c>
      <c r="D1286" s="152" t="s">
        <v>1566</v>
      </c>
      <c r="E1286" s="157"/>
      <c r="F1286" s="157"/>
      <c r="G1286" s="152" t="s">
        <v>2176</v>
      </c>
      <c r="H1286" s="158"/>
      <c r="I1286" s="234">
        <v>30000</v>
      </c>
      <c r="J1286" s="234">
        <v>30000</v>
      </c>
      <c r="K1286" s="139"/>
      <c r="L1286" s="139"/>
      <c r="M1286" s="234">
        <v>30000</v>
      </c>
      <c r="N1286" s="139"/>
      <c r="O1286" s="139"/>
      <c r="P1286" s="158"/>
      <c r="Q1286" s="116"/>
    </row>
    <row r="1287" spans="1:17" s="117" customFormat="1" ht="46.5" customHeight="1">
      <c r="A1287" s="157">
        <v>11</v>
      </c>
      <c r="B1287" s="207" t="s">
        <v>2177</v>
      </c>
      <c r="C1287" s="152" t="s">
        <v>25</v>
      </c>
      <c r="D1287" s="152" t="s">
        <v>1566</v>
      </c>
      <c r="E1287" s="157"/>
      <c r="F1287" s="157"/>
      <c r="G1287" s="152" t="s">
        <v>2082</v>
      </c>
      <c r="H1287" s="158"/>
      <c r="I1287" s="234">
        <v>25000</v>
      </c>
      <c r="J1287" s="234">
        <v>25000</v>
      </c>
      <c r="K1287" s="139"/>
      <c r="L1287" s="139"/>
      <c r="M1287" s="234">
        <v>25000</v>
      </c>
      <c r="N1287" s="139"/>
      <c r="O1287" s="139"/>
      <c r="P1287" s="158"/>
      <c r="Q1287" s="116"/>
    </row>
    <row r="1288" spans="1:17" s="117" customFormat="1" ht="46.5" customHeight="1">
      <c r="A1288" s="157">
        <v>12</v>
      </c>
      <c r="B1288" s="137" t="s">
        <v>2178</v>
      </c>
      <c r="C1288" s="152" t="s">
        <v>25</v>
      </c>
      <c r="D1288" s="152" t="s">
        <v>2179</v>
      </c>
      <c r="E1288" s="157"/>
      <c r="F1288" s="157"/>
      <c r="G1288" s="157" t="s">
        <v>1297</v>
      </c>
      <c r="H1288" s="158"/>
      <c r="I1288" s="234">
        <v>15000</v>
      </c>
      <c r="J1288" s="234">
        <v>15000</v>
      </c>
      <c r="K1288" s="139"/>
      <c r="L1288" s="139"/>
      <c r="M1288" s="234">
        <v>15000</v>
      </c>
      <c r="N1288" s="139"/>
      <c r="O1288" s="139"/>
      <c r="P1288" s="144"/>
      <c r="Q1288" s="116"/>
    </row>
    <row r="1289" spans="1:17" s="117" customFormat="1" ht="46.5" customHeight="1">
      <c r="A1289" s="157">
        <v>13</v>
      </c>
      <c r="B1289" s="137" t="s">
        <v>2180</v>
      </c>
      <c r="C1289" s="152" t="s">
        <v>25</v>
      </c>
      <c r="D1289" s="152" t="s">
        <v>2181</v>
      </c>
      <c r="E1289" s="157"/>
      <c r="F1289" s="157"/>
      <c r="G1289" s="157" t="s">
        <v>1539</v>
      </c>
      <c r="H1289" s="158"/>
      <c r="I1289" s="234">
        <v>10000</v>
      </c>
      <c r="J1289" s="234">
        <v>10000</v>
      </c>
      <c r="K1289" s="139"/>
      <c r="L1289" s="139"/>
      <c r="M1289" s="234">
        <v>10000</v>
      </c>
      <c r="N1289" s="139"/>
      <c r="O1289" s="139"/>
      <c r="P1289" s="144"/>
      <c r="Q1289" s="116"/>
    </row>
    <row r="1290" spans="1:17" s="117" customFormat="1" ht="46.5" customHeight="1">
      <c r="A1290" s="157">
        <v>14</v>
      </c>
      <c r="B1290" s="137" t="s">
        <v>2182</v>
      </c>
      <c r="C1290" s="152" t="s">
        <v>25</v>
      </c>
      <c r="D1290" s="152" t="s">
        <v>1508</v>
      </c>
      <c r="E1290" s="157"/>
      <c r="F1290" s="157"/>
      <c r="G1290" s="157"/>
      <c r="H1290" s="158"/>
      <c r="I1290" s="234">
        <v>20000</v>
      </c>
      <c r="J1290" s="234">
        <v>20000</v>
      </c>
      <c r="K1290" s="139"/>
      <c r="L1290" s="139"/>
      <c r="M1290" s="234">
        <v>20000</v>
      </c>
      <c r="N1290" s="139"/>
      <c r="O1290" s="139"/>
      <c r="P1290" s="158"/>
      <c r="Q1290" s="116"/>
    </row>
    <row r="1291" spans="1:17" s="117" customFormat="1" ht="46.5" customHeight="1">
      <c r="A1291" s="157">
        <v>15</v>
      </c>
      <c r="B1291" s="206" t="s">
        <v>2183</v>
      </c>
      <c r="C1291" s="152" t="s">
        <v>25</v>
      </c>
      <c r="D1291" s="237" t="s">
        <v>2062</v>
      </c>
      <c r="E1291" s="157"/>
      <c r="F1291" s="157"/>
      <c r="G1291" s="238" t="s">
        <v>1312</v>
      </c>
      <c r="H1291" s="158"/>
      <c r="I1291" s="234">
        <v>20000</v>
      </c>
      <c r="J1291" s="234">
        <v>20000</v>
      </c>
      <c r="K1291" s="139"/>
      <c r="L1291" s="139"/>
      <c r="M1291" s="234">
        <v>20000</v>
      </c>
      <c r="N1291" s="139"/>
      <c r="O1291" s="139"/>
      <c r="P1291" s="158"/>
      <c r="Q1291" s="116"/>
    </row>
    <row r="1292" spans="1:17" s="117" customFormat="1" ht="46.5" customHeight="1">
      <c r="A1292" s="157">
        <v>16</v>
      </c>
      <c r="B1292" s="137" t="s">
        <v>2184</v>
      </c>
      <c r="C1292" s="152" t="s">
        <v>25</v>
      </c>
      <c r="D1292" s="152" t="s">
        <v>1549</v>
      </c>
      <c r="E1292" s="157"/>
      <c r="F1292" s="157"/>
      <c r="G1292" s="152" t="s">
        <v>2185</v>
      </c>
      <c r="H1292" s="158"/>
      <c r="I1292" s="234">
        <v>8000</v>
      </c>
      <c r="J1292" s="234">
        <v>8000</v>
      </c>
      <c r="K1292" s="139"/>
      <c r="L1292" s="139"/>
      <c r="M1292" s="234">
        <v>8000</v>
      </c>
      <c r="N1292" s="139"/>
      <c r="O1292" s="139"/>
      <c r="P1292" s="158"/>
      <c r="Q1292" s="116"/>
    </row>
    <row r="1293" spans="1:17" s="117" customFormat="1" ht="46.5" customHeight="1">
      <c r="A1293" s="157">
        <v>17</v>
      </c>
      <c r="B1293" s="206" t="s">
        <v>2186</v>
      </c>
      <c r="C1293" s="152" t="s">
        <v>25</v>
      </c>
      <c r="D1293" s="237" t="s">
        <v>2062</v>
      </c>
      <c r="E1293" s="157"/>
      <c r="F1293" s="157"/>
      <c r="G1293" s="238" t="s">
        <v>1283</v>
      </c>
      <c r="H1293" s="158"/>
      <c r="I1293" s="234">
        <v>20000</v>
      </c>
      <c r="J1293" s="234">
        <v>20000</v>
      </c>
      <c r="K1293" s="139"/>
      <c r="L1293" s="139"/>
      <c r="M1293" s="234">
        <v>20000</v>
      </c>
      <c r="N1293" s="139"/>
      <c r="O1293" s="139"/>
      <c r="P1293" s="158"/>
      <c r="Q1293" s="116"/>
    </row>
    <row r="1294" spans="1:17" s="117" customFormat="1" ht="46.5" customHeight="1">
      <c r="A1294" s="157">
        <v>18</v>
      </c>
      <c r="B1294" s="192" t="s">
        <v>2187</v>
      </c>
      <c r="C1294" s="152" t="s">
        <v>25</v>
      </c>
      <c r="D1294" s="152" t="s">
        <v>2079</v>
      </c>
      <c r="E1294" s="157"/>
      <c r="F1294" s="157"/>
      <c r="G1294" s="152" t="s">
        <v>2188</v>
      </c>
      <c r="H1294" s="158"/>
      <c r="I1294" s="234">
        <v>10000</v>
      </c>
      <c r="J1294" s="234">
        <v>10000</v>
      </c>
      <c r="K1294" s="139"/>
      <c r="L1294" s="139"/>
      <c r="M1294" s="234">
        <v>10000</v>
      </c>
      <c r="N1294" s="188"/>
      <c r="O1294" s="188"/>
      <c r="P1294" s="144"/>
      <c r="Q1294" s="116"/>
    </row>
    <row r="1295" spans="1:17" s="117" customFormat="1" ht="46.5" customHeight="1">
      <c r="A1295" s="157">
        <v>19</v>
      </c>
      <c r="B1295" s="192" t="s">
        <v>2189</v>
      </c>
      <c r="C1295" s="152" t="s">
        <v>25</v>
      </c>
      <c r="D1295" s="152" t="s">
        <v>2079</v>
      </c>
      <c r="E1295" s="157"/>
      <c r="F1295" s="157"/>
      <c r="G1295" s="152" t="s">
        <v>2190</v>
      </c>
      <c r="H1295" s="158"/>
      <c r="I1295" s="234">
        <v>20000</v>
      </c>
      <c r="J1295" s="234">
        <v>20000</v>
      </c>
      <c r="K1295" s="139"/>
      <c r="L1295" s="139"/>
      <c r="M1295" s="234">
        <v>20000</v>
      </c>
      <c r="N1295" s="188"/>
      <c r="O1295" s="188"/>
      <c r="P1295" s="144"/>
      <c r="Q1295" s="116"/>
    </row>
    <row r="1296" spans="1:17" s="117" customFormat="1" ht="46.5" customHeight="1">
      <c r="A1296" s="157">
        <v>20</v>
      </c>
      <c r="B1296" s="137" t="s">
        <v>2191</v>
      </c>
      <c r="C1296" s="152" t="s">
        <v>25</v>
      </c>
      <c r="D1296" s="152" t="s">
        <v>1518</v>
      </c>
      <c r="E1296" s="157"/>
      <c r="F1296" s="157"/>
      <c r="G1296" s="157"/>
      <c r="H1296" s="158"/>
      <c r="I1296" s="234">
        <v>7000</v>
      </c>
      <c r="J1296" s="234">
        <v>7000</v>
      </c>
      <c r="K1296" s="139"/>
      <c r="L1296" s="139"/>
      <c r="M1296" s="234">
        <v>7000</v>
      </c>
      <c r="N1296" s="188"/>
      <c r="O1296" s="188"/>
      <c r="P1296" s="144"/>
      <c r="Q1296" s="116"/>
    </row>
    <row r="1297" spans="1:17" s="117" customFormat="1" ht="46.5" customHeight="1">
      <c r="A1297" s="157">
        <v>21</v>
      </c>
      <c r="B1297" s="137" t="s">
        <v>2192</v>
      </c>
      <c r="C1297" s="152" t="s">
        <v>25</v>
      </c>
      <c r="D1297" s="152" t="s">
        <v>1518</v>
      </c>
      <c r="E1297" s="157"/>
      <c r="F1297" s="157"/>
      <c r="G1297" s="157"/>
      <c r="H1297" s="158"/>
      <c r="I1297" s="234">
        <v>10000</v>
      </c>
      <c r="J1297" s="234">
        <v>10000</v>
      </c>
      <c r="K1297" s="139"/>
      <c r="L1297" s="139"/>
      <c r="M1297" s="234">
        <v>10000</v>
      </c>
      <c r="N1297" s="139"/>
      <c r="O1297" s="139"/>
      <c r="P1297" s="144"/>
      <c r="Q1297" s="116"/>
    </row>
    <row r="1298" spans="1:17" s="117" customFormat="1" ht="46.5" customHeight="1">
      <c r="A1298" s="152" t="s">
        <v>43</v>
      </c>
      <c r="B1298" s="131" t="s">
        <v>181</v>
      </c>
      <c r="C1298" s="152"/>
      <c r="D1298" s="152"/>
      <c r="E1298" s="152"/>
      <c r="F1298" s="152"/>
      <c r="G1298" s="152"/>
      <c r="H1298" s="152"/>
      <c r="I1298" s="274">
        <f>SUM(I1299:I1301)</f>
        <v>208800</v>
      </c>
      <c r="J1298" s="274">
        <f>SUM(J1299:J1301)</f>
        <v>208800</v>
      </c>
      <c r="K1298" s="274">
        <f>SUM(K1299:K1300)</f>
        <v>0</v>
      </c>
      <c r="L1298" s="274">
        <f>SUM(L1299:L1300)</f>
        <v>0</v>
      </c>
      <c r="M1298" s="274">
        <f>SUM(M1299:M1301)</f>
        <v>208800</v>
      </c>
      <c r="N1298" s="172"/>
      <c r="O1298" s="172"/>
      <c r="P1298" s="152"/>
      <c r="Q1298" s="116"/>
    </row>
    <row r="1299" spans="1:17" s="117" customFormat="1" ht="46.5" customHeight="1">
      <c r="A1299" s="157">
        <v>1</v>
      </c>
      <c r="B1299" s="154" t="s">
        <v>2193</v>
      </c>
      <c r="C1299" s="152" t="s">
        <v>25</v>
      </c>
      <c r="D1299" s="152" t="s">
        <v>2194</v>
      </c>
      <c r="E1299" s="152">
        <v>2026</v>
      </c>
      <c r="F1299" s="152">
        <v>2028</v>
      </c>
      <c r="G1299" s="155" t="s">
        <v>2195</v>
      </c>
      <c r="H1299" s="152"/>
      <c r="I1299" s="265">
        <v>14900</v>
      </c>
      <c r="J1299" s="265">
        <v>14900</v>
      </c>
      <c r="K1299" s="265"/>
      <c r="L1299" s="265"/>
      <c r="M1299" s="265">
        <v>14900</v>
      </c>
      <c r="N1299" s="172"/>
      <c r="O1299" s="172"/>
      <c r="P1299" s="152" t="s">
        <v>2145</v>
      </c>
      <c r="Q1299" s="116"/>
    </row>
    <row r="1300" spans="1:17" s="117" customFormat="1" ht="46.5" customHeight="1">
      <c r="A1300" s="157">
        <v>2</v>
      </c>
      <c r="B1300" s="154" t="s">
        <v>2196</v>
      </c>
      <c r="C1300" s="152" t="s">
        <v>25</v>
      </c>
      <c r="D1300" s="152" t="s">
        <v>2194</v>
      </c>
      <c r="E1300" s="152">
        <v>2026</v>
      </c>
      <c r="F1300" s="152">
        <v>2028</v>
      </c>
      <c r="G1300" s="155" t="s">
        <v>2197</v>
      </c>
      <c r="H1300" s="152"/>
      <c r="I1300" s="265">
        <v>14900</v>
      </c>
      <c r="J1300" s="265">
        <v>14900</v>
      </c>
      <c r="K1300" s="265"/>
      <c r="L1300" s="265"/>
      <c r="M1300" s="265">
        <v>14900</v>
      </c>
      <c r="N1300" s="172"/>
      <c r="O1300" s="172"/>
      <c r="P1300" s="152" t="s">
        <v>2145</v>
      </c>
      <c r="Q1300" s="116"/>
    </row>
    <row r="1301" spans="1:17" s="117" customFormat="1" ht="46.5" customHeight="1">
      <c r="A1301" s="142"/>
      <c r="B1301" s="131" t="s">
        <v>2198</v>
      </c>
      <c r="C1301" s="152"/>
      <c r="D1301" s="157"/>
      <c r="E1301" s="158"/>
      <c r="F1301" s="158"/>
      <c r="G1301" s="157"/>
      <c r="H1301" s="158"/>
      <c r="I1301" s="188">
        <f>I1303</f>
        <v>179000</v>
      </c>
      <c r="J1301" s="188">
        <f t="shared" ref="J1301:O1301" si="232">J1303</f>
        <v>179000</v>
      </c>
      <c r="K1301" s="188">
        <f t="shared" si="232"/>
        <v>0</v>
      </c>
      <c r="L1301" s="188">
        <f t="shared" si="232"/>
        <v>0</v>
      </c>
      <c r="M1301" s="188">
        <f t="shared" si="232"/>
        <v>179000</v>
      </c>
      <c r="N1301" s="188">
        <f t="shared" si="232"/>
        <v>0</v>
      </c>
      <c r="O1301" s="188">
        <f t="shared" si="232"/>
        <v>0</v>
      </c>
      <c r="P1301" s="158"/>
      <c r="Q1301" s="116"/>
    </row>
    <row r="1302" spans="1:17" s="117" customFormat="1" ht="46.5" customHeight="1">
      <c r="A1302" s="142" t="s">
        <v>19</v>
      </c>
      <c r="B1302" s="131" t="s">
        <v>77</v>
      </c>
      <c r="C1302" s="152"/>
      <c r="D1302" s="157"/>
      <c r="E1302" s="158"/>
      <c r="F1302" s="158"/>
      <c r="G1302" s="157"/>
      <c r="H1302" s="158"/>
      <c r="I1302" s="139"/>
      <c r="J1302" s="139">
        <f>I1302</f>
        <v>0</v>
      </c>
      <c r="K1302" s="139"/>
      <c r="L1302" s="139"/>
      <c r="M1302" s="139">
        <f>I1302</f>
        <v>0</v>
      </c>
      <c r="N1302" s="139"/>
      <c r="O1302" s="139"/>
      <c r="P1302" s="158"/>
      <c r="Q1302" s="116"/>
    </row>
    <row r="1303" spans="1:17" s="117" customFormat="1" ht="46.5" customHeight="1">
      <c r="A1303" s="142" t="s">
        <v>21</v>
      </c>
      <c r="B1303" s="131" t="s">
        <v>78</v>
      </c>
      <c r="C1303" s="152"/>
      <c r="D1303" s="157"/>
      <c r="E1303" s="158"/>
      <c r="F1303" s="158"/>
      <c r="G1303" s="157"/>
      <c r="H1303" s="158"/>
      <c r="I1303" s="188">
        <f>I1304</f>
        <v>179000</v>
      </c>
      <c r="J1303" s="188">
        <f t="shared" ref="J1303:O1303" si="233">J1304</f>
        <v>179000</v>
      </c>
      <c r="K1303" s="188">
        <f t="shared" si="233"/>
        <v>0</v>
      </c>
      <c r="L1303" s="188">
        <f t="shared" si="233"/>
        <v>0</v>
      </c>
      <c r="M1303" s="188">
        <f t="shared" si="233"/>
        <v>179000</v>
      </c>
      <c r="N1303" s="188">
        <f t="shared" si="233"/>
        <v>0</v>
      </c>
      <c r="O1303" s="188">
        <f t="shared" si="233"/>
        <v>0</v>
      </c>
      <c r="P1303" s="158"/>
      <c r="Q1303" s="116"/>
    </row>
    <row r="1304" spans="1:17" s="117" customFormat="1" ht="46.5" customHeight="1">
      <c r="A1304" s="142" t="s">
        <v>1003</v>
      </c>
      <c r="B1304" s="131" t="s">
        <v>79</v>
      </c>
      <c r="C1304" s="152"/>
      <c r="D1304" s="157"/>
      <c r="E1304" s="158"/>
      <c r="F1304" s="158"/>
      <c r="G1304" s="157"/>
      <c r="H1304" s="158"/>
      <c r="I1304" s="188">
        <f>SUM(I1305:I1323)</f>
        <v>179000</v>
      </c>
      <c r="J1304" s="188">
        <f t="shared" ref="J1304:O1304" si="234">SUM(J1305:J1323)</f>
        <v>179000</v>
      </c>
      <c r="K1304" s="188">
        <f t="shared" si="234"/>
        <v>0</v>
      </c>
      <c r="L1304" s="188">
        <f t="shared" si="234"/>
        <v>0</v>
      </c>
      <c r="M1304" s="188">
        <f t="shared" si="234"/>
        <v>179000</v>
      </c>
      <c r="N1304" s="188">
        <f t="shared" si="234"/>
        <v>0</v>
      </c>
      <c r="O1304" s="188">
        <f t="shared" si="234"/>
        <v>0</v>
      </c>
      <c r="P1304" s="158"/>
      <c r="Q1304" s="116"/>
    </row>
    <row r="1305" spans="1:17" s="117" customFormat="1" ht="46.5" customHeight="1">
      <c r="A1305" s="168" t="s">
        <v>92</v>
      </c>
      <c r="B1305" s="137" t="s">
        <v>2199</v>
      </c>
      <c r="C1305" s="152" t="s">
        <v>25</v>
      </c>
      <c r="D1305" s="237" t="s">
        <v>642</v>
      </c>
      <c r="E1305" s="158">
        <v>2026</v>
      </c>
      <c r="F1305" s="158">
        <v>2030</v>
      </c>
      <c r="G1305" s="152" t="s">
        <v>2200</v>
      </c>
      <c r="H1305" s="158"/>
      <c r="I1305" s="139">
        <v>50000</v>
      </c>
      <c r="J1305" s="139">
        <f t="shared" ref="J1305:J1323" si="235">I1305</f>
        <v>50000</v>
      </c>
      <c r="K1305" s="139"/>
      <c r="L1305" s="139"/>
      <c r="M1305" s="139">
        <f t="shared" ref="M1305:M1323" si="236">I1305</f>
        <v>50000</v>
      </c>
      <c r="N1305" s="139"/>
      <c r="O1305" s="139"/>
      <c r="P1305" s="158"/>
      <c r="Q1305" s="116"/>
    </row>
    <row r="1306" spans="1:17" s="117" customFormat="1" ht="46.5" customHeight="1">
      <c r="A1306" s="168" t="s">
        <v>228</v>
      </c>
      <c r="B1306" s="137" t="s">
        <v>2201</v>
      </c>
      <c r="C1306" s="152" t="s">
        <v>25</v>
      </c>
      <c r="D1306" s="237" t="s">
        <v>651</v>
      </c>
      <c r="E1306" s="158">
        <v>2026</v>
      </c>
      <c r="F1306" s="158">
        <v>2030</v>
      </c>
      <c r="G1306" s="152" t="s">
        <v>2202</v>
      </c>
      <c r="H1306" s="158"/>
      <c r="I1306" s="139">
        <v>5000</v>
      </c>
      <c r="J1306" s="139">
        <f t="shared" si="235"/>
        <v>5000</v>
      </c>
      <c r="K1306" s="139"/>
      <c r="L1306" s="139"/>
      <c r="M1306" s="139">
        <f t="shared" si="236"/>
        <v>5000</v>
      </c>
      <c r="N1306" s="139"/>
      <c r="O1306" s="139"/>
      <c r="P1306" s="158"/>
      <c r="Q1306" s="116"/>
    </row>
    <row r="1307" spans="1:17" s="117" customFormat="1" ht="46.5" customHeight="1">
      <c r="A1307" s="157">
        <v>3</v>
      </c>
      <c r="B1307" s="137" t="s">
        <v>2203</v>
      </c>
      <c r="C1307" s="152" t="s">
        <v>25</v>
      </c>
      <c r="D1307" s="237" t="s">
        <v>642</v>
      </c>
      <c r="E1307" s="158">
        <v>2026</v>
      </c>
      <c r="F1307" s="158">
        <v>2030</v>
      </c>
      <c r="G1307" s="152" t="s">
        <v>2204</v>
      </c>
      <c r="H1307" s="158"/>
      <c r="I1307" s="139">
        <v>5000</v>
      </c>
      <c r="J1307" s="139">
        <f t="shared" si="235"/>
        <v>5000</v>
      </c>
      <c r="K1307" s="139"/>
      <c r="L1307" s="139"/>
      <c r="M1307" s="139">
        <f t="shared" si="236"/>
        <v>5000</v>
      </c>
      <c r="N1307" s="139"/>
      <c r="O1307" s="139"/>
      <c r="P1307" s="158"/>
      <c r="Q1307" s="116"/>
    </row>
    <row r="1308" spans="1:17" s="117" customFormat="1" ht="46.5" customHeight="1">
      <c r="A1308" s="168" t="s">
        <v>949</v>
      </c>
      <c r="B1308" s="137" t="s">
        <v>646</v>
      </c>
      <c r="C1308" s="152" t="s">
        <v>25</v>
      </c>
      <c r="D1308" s="237" t="s">
        <v>647</v>
      </c>
      <c r="E1308" s="158">
        <v>2026</v>
      </c>
      <c r="F1308" s="158">
        <v>2030</v>
      </c>
      <c r="G1308" s="152" t="s">
        <v>649</v>
      </c>
      <c r="H1308" s="158"/>
      <c r="I1308" s="139">
        <v>9000</v>
      </c>
      <c r="J1308" s="139">
        <f t="shared" si="235"/>
        <v>9000</v>
      </c>
      <c r="K1308" s="139"/>
      <c r="L1308" s="139"/>
      <c r="M1308" s="139">
        <f t="shared" si="236"/>
        <v>9000</v>
      </c>
      <c r="N1308" s="139"/>
      <c r="O1308" s="139"/>
      <c r="P1308" s="158"/>
      <c r="Q1308" s="116"/>
    </row>
    <row r="1309" spans="1:17" s="117" customFormat="1" ht="46.5" customHeight="1">
      <c r="A1309" s="168" t="s">
        <v>951</v>
      </c>
      <c r="B1309" s="137" t="s">
        <v>648</v>
      </c>
      <c r="C1309" s="152" t="s">
        <v>25</v>
      </c>
      <c r="D1309" s="237" t="s">
        <v>647</v>
      </c>
      <c r="E1309" s="158">
        <v>2026</v>
      </c>
      <c r="F1309" s="158">
        <v>2030</v>
      </c>
      <c r="G1309" s="152" t="s">
        <v>650</v>
      </c>
      <c r="H1309" s="158"/>
      <c r="I1309" s="139">
        <v>6000</v>
      </c>
      <c r="J1309" s="139">
        <f t="shared" si="235"/>
        <v>6000</v>
      </c>
      <c r="K1309" s="139"/>
      <c r="L1309" s="139"/>
      <c r="M1309" s="139">
        <f t="shared" si="236"/>
        <v>6000</v>
      </c>
      <c r="N1309" s="139"/>
      <c r="O1309" s="139"/>
      <c r="P1309" s="158"/>
      <c r="Q1309" s="116"/>
    </row>
    <row r="1310" spans="1:17" s="117" customFormat="1" ht="46.5" customHeight="1">
      <c r="A1310" s="168" t="s">
        <v>953</v>
      </c>
      <c r="B1310" s="137" t="s">
        <v>656</v>
      </c>
      <c r="C1310" s="152" t="s">
        <v>25</v>
      </c>
      <c r="D1310" s="237" t="s">
        <v>655</v>
      </c>
      <c r="E1310" s="158">
        <v>2026</v>
      </c>
      <c r="F1310" s="158">
        <v>2030</v>
      </c>
      <c r="G1310" s="152" t="s">
        <v>2205</v>
      </c>
      <c r="H1310" s="158"/>
      <c r="I1310" s="139">
        <v>8500</v>
      </c>
      <c r="J1310" s="139">
        <f t="shared" si="235"/>
        <v>8500</v>
      </c>
      <c r="K1310" s="139"/>
      <c r="L1310" s="139"/>
      <c r="M1310" s="139">
        <f t="shared" si="236"/>
        <v>8500</v>
      </c>
      <c r="N1310" s="139"/>
      <c r="O1310" s="139"/>
      <c r="P1310" s="158"/>
      <c r="Q1310" s="116"/>
    </row>
    <row r="1311" spans="1:17" s="117" customFormat="1" ht="46.5" customHeight="1">
      <c r="A1311" s="157">
        <v>7</v>
      </c>
      <c r="B1311" s="137" t="s">
        <v>2206</v>
      </c>
      <c r="C1311" s="152" t="s">
        <v>25</v>
      </c>
      <c r="D1311" s="237" t="s">
        <v>658</v>
      </c>
      <c r="E1311" s="158">
        <v>2026</v>
      </c>
      <c r="F1311" s="158">
        <v>2030</v>
      </c>
      <c r="G1311" s="152" t="s">
        <v>659</v>
      </c>
      <c r="H1311" s="158"/>
      <c r="I1311" s="139">
        <v>6500</v>
      </c>
      <c r="J1311" s="139">
        <f t="shared" si="235"/>
        <v>6500</v>
      </c>
      <c r="K1311" s="139"/>
      <c r="L1311" s="139"/>
      <c r="M1311" s="139">
        <f t="shared" si="236"/>
        <v>6500</v>
      </c>
      <c r="N1311" s="139"/>
      <c r="O1311" s="139"/>
      <c r="P1311" s="158"/>
      <c r="Q1311" s="116"/>
    </row>
    <row r="1312" spans="1:17" s="117" customFormat="1" ht="46.5" customHeight="1">
      <c r="A1312" s="157">
        <v>8</v>
      </c>
      <c r="B1312" s="137" t="s">
        <v>2207</v>
      </c>
      <c r="C1312" s="152" t="s">
        <v>25</v>
      </c>
      <c r="D1312" s="237" t="s">
        <v>663</v>
      </c>
      <c r="E1312" s="158">
        <v>2026</v>
      </c>
      <c r="F1312" s="158">
        <v>2030</v>
      </c>
      <c r="G1312" s="152" t="s">
        <v>2208</v>
      </c>
      <c r="H1312" s="158"/>
      <c r="I1312" s="139">
        <v>19500</v>
      </c>
      <c r="J1312" s="139">
        <f t="shared" si="235"/>
        <v>19500</v>
      </c>
      <c r="K1312" s="139"/>
      <c r="L1312" s="139"/>
      <c r="M1312" s="139">
        <f t="shared" si="236"/>
        <v>19500</v>
      </c>
      <c r="N1312" s="139"/>
      <c r="O1312" s="139"/>
      <c r="P1312" s="158"/>
      <c r="Q1312" s="116"/>
    </row>
    <row r="1313" spans="1:17" s="117" customFormat="1" ht="46.5" customHeight="1">
      <c r="A1313" s="168" t="s">
        <v>960</v>
      </c>
      <c r="B1313" s="137" t="s">
        <v>661</v>
      </c>
      <c r="C1313" s="152" t="s">
        <v>25</v>
      </c>
      <c r="D1313" s="237" t="s">
        <v>660</v>
      </c>
      <c r="E1313" s="158">
        <v>2026</v>
      </c>
      <c r="F1313" s="158">
        <v>2030</v>
      </c>
      <c r="G1313" s="152" t="s">
        <v>2209</v>
      </c>
      <c r="H1313" s="158"/>
      <c r="I1313" s="139">
        <v>11500</v>
      </c>
      <c r="J1313" s="139">
        <f t="shared" si="235"/>
        <v>11500</v>
      </c>
      <c r="K1313" s="139"/>
      <c r="L1313" s="139"/>
      <c r="M1313" s="139">
        <f t="shared" si="236"/>
        <v>11500</v>
      </c>
      <c r="N1313" s="139"/>
      <c r="O1313" s="139"/>
      <c r="P1313" s="158"/>
      <c r="Q1313" s="116"/>
    </row>
    <row r="1314" spans="1:17" s="117" customFormat="1" ht="46.5" customHeight="1">
      <c r="A1314" s="168" t="s">
        <v>962</v>
      </c>
      <c r="B1314" s="137" t="s">
        <v>661</v>
      </c>
      <c r="C1314" s="152" t="s">
        <v>25</v>
      </c>
      <c r="D1314" s="237" t="s">
        <v>660</v>
      </c>
      <c r="E1314" s="158">
        <v>2026</v>
      </c>
      <c r="F1314" s="158">
        <v>2030</v>
      </c>
      <c r="G1314" s="152" t="s">
        <v>2209</v>
      </c>
      <c r="H1314" s="158"/>
      <c r="I1314" s="139">
        <v>6000</v>
      </c>
      <c r="J1314" s="139">
        <f t="shared" si="235"/>
        <v>6000</v>
      </c>
      <c r="K1314" s="139"/>
      <c r="L1314" s="139"/>
      <c r="M1314" s="139">
        <f t="shared" si="236"/>
        <v>6000</v>
      </c>
      <c r="N1314" s="139"/>
      <c r="O1314" s="139"/>
      <c r="P1314" s="158"/>
      <c r="Q1314" s="116"/>
    </row>
    <row r="1315" spans="1:17" s="117" customFormat="1" ht="46.5" customHeight="1">
      <c r="A1315" s="168" t="s">
        <v>964</v>
      </c>
      <c r="B1315" s="137" t="s">
        <v>652</v>
      </c>
      <c r="C1315" s="152" t="s">
        <v>25</v>
      </c>
      <c r="D1315" s="237" t="s">
        <v>653</v>
      </c>
      <c r="E1315" s="158">
        <v>2026</v>
      </c>
      <c r="F1315" s="158">
        <v>2030</v>
      </c>
      <c r="G1315" s="152" t="s">
        <v>654</v>
      </c>
      <c r="H1315" s="158"/>
      <c r="I1315" s="139">
        <v>5000</v>
      </c>
      <c r="J1315" s="139">
        <f t="shared" si="235"/>
        <v>5000</v>
      </c>
      <c r="K1315" s="139"/>
      <c r="L1315" s="139"/>
      <c r="M1315" s="139">
        <f t="shared" si="236"/>
        <v>5000</v>
      </c>
      <c r="N1315" s="139"/>
      <c r="O1315" s="139"/>
      <c r="P1315" s="158"/>
      <c r="Q1315" s="116"/>
    </row>
    <row r="1316" spans="1:17" s="117" customFormat="1" ht="46.5" customHeight="1">
      <c r="A1316" s="157">
        <v>12</v>
      </c>
      <c r="B1316" s="137" t="s">
        <v>657</v>
      </c>
      <c r="C1316" s="152" t="s">
        <v>25</v>
      </c>
      <c r="D1316" s="237" t="s">
        <v>658</v>
      </c>
      <c r="E1316" s="158">
        <v>2026</v>
      </c>
      <c r="F1316" s="158">
        <v>2030</v>
      </c>
      <c r="G1316" s="152" t="s">
        <v>659</v>
      </c>
      <c r="H1316" s="158"/>
      <c r="I1316" s="139">
        <v>5000</v>
      </c>
      <c r="J1316" s="139">
        <f t="shared" si="235"/>
        <v>5000</v>
      </c>
      <c r="K1316" s="139"/>
      <c r="L1316" s="139"/>
      <c r="M1316" s="139">
        <f t="shared" si="236"/>
        <v>5000</v>
      </c>
      <c r="N1316" s="139"/>
      <c r="O1316" s="139"/>
      <c r="P1316" s="158"/>
      <c r="Q1316" s="116"/>
    </row>
    <row r="1317" spans="1:17" s="117" customFormat="1" ht="46.5" customHeight="1">
      <c r="A1317" s="168" t="s">
        <v>968</v>
      </c>
      <c r="B1317" s="137" t="s">
        <v>2210</v>
      </c>
      <c r="C1317" s="152" t="s">
        <v>25</v>
      </c>
      <c r="D1317" s="237" t="s">
        <v>653</v>
      </c>
      <c r="E1317" s="158">
        <v>2026</v>
      </c>
      <c r="F1317" s="158">
        <v>2030</v>
      </c>
      <c r="G1317" s="152" t="s">
        <v>2202</v>
      </c>
      <c r="H1317" s="158"/>
      <c r="I1317" s="139">
        <v>5000</v>
      </c>
      <c r="J1317" s="139">
        <f t="shared" si="235"/>
        <v>5000</v>
      </c>
      <c r="K1317" s="139"/>
      <c r="L1317" s="139"/>
      <c r="M1317" s="139">
        <f t="shared" si="236"/>
        <v>5000</v>
      </c>
      <c r="N1317" s="139"/>
      <c r="O1317" s="139"/>
      <c r="P1317" s="158"/>
      <c r="Q1317" s="116"/>
    </row>
    <row r="1318" spans="1:17" s="117" customFormat="1" ht="46.5" customHeight="1">
      <c r="A1318" s="168" t="s">
        <v>970</v>
      </c>
      <c r="B1318" s="204" t="s">
        <v>2211</v>
      </c>
      <c r="C1318" s="152" t="s">
        <v>25</v>
      </c>
      <c r="D1318" s="237" t="s">
        <v>662</v>
      </c>
      <c r="E1318" s="158">
        <v>2026</v>
      </c>
      <c r="F1318" s="158">
        <v>2030</v>
      </c>
      <c r="G1318" s="152" t="s">
        <v>2212</v>
      </c>
      <c r="H1318" s="158"/>
      <c r="I1318" s="139">
        <v>6000</v>
      </c>
      <c r="J1318" s="139">
        <f t="shared" si="235"/>
        <v>6000</v>
      </c>
      <c r="K1318" s="139"/>
      <c r="L1318" s="139"/>
      <c r="M1318" s="139">
        <f t="shared" si="236"/>
        <v>6000</v>
      </c>
      <c r="N1318" s="139"/>
      <c r="O1318" s="139"/>
      <c r="P1318" s="158"/>
      <c r="Q1318" s="116"/>
    </row>
    <row r="1319" spans="1:17" s="117" customFormat="1" ht="46.5" customHeight="1">
      <c r="A1319" s="157">
        <v>15</v>
      </c>
      <c r="B1319" s="137" t="s">
        <v>2213</v>
      </c>
      <c r="C1319" s="152" t="s">
        <v>25</v>
      </c>
      <c r="D1319" s="237" t="s">
        <v>655</v>
      </c>
      <c r="E1319" s="158">
        <v>2026</v>
      </c>
      <c r="F1319" s="158">
        <v>2030</v>
      </c>
      <c r="G1319" s="152" t="s">
        <v>2214</v>
      </c>
      <c r="H1319" s="158"/>
      <c r="I1319" s="139">
        <v>10000</v>
      </c>
      <c r="J1319" s="139">
        <f t="shared" si="235"/>
        <v>10000</v>
      </c>
      <c r="K1319" s="139"/>
      <c r="L1319" s="139"/>
      <c r="M1319" s="139">
        <f t="shared" si="236"/>
        <v>10000</v>
      </c>
      <c r="N1319" s="139"/>
      <c r="O1319" s="139"/>
      <c r="P1319" s="158"/>
      <c r="Q1319" s="116"/>
    </row>
    <row r="1320" spans="1:17" s="117" customFormat="1" ht="46.5" customHeight="1">
      <c r="A1320" s="168" t="s">
        <v>974</v>
      </c>
      <c r="B1320" s="137" t="s">
        <v>2215</v>
      </c>
      <c r="C1320" s="152" t="s">
        <v>25</v>
      </c>
      <c r="D1320" s="237" t="s">
        <v>658</v>
      </c>
      <c r="E1320" s="158">
        <v>2026</v>
      </c>
      <c r="F1320" s="158">
        <v>2030</v>
      </c>
      <c r="G1320" s="152" t="s">
        <v>2216</v>
      </c>
      <c r="H1320" s="158"/>
      <c r="I1320" s="139">
        <v>6000</v>
      </c>
      <c r="J1320" s="139">
        <f t="shared" si="235"/>
        <v>6000</v>
      </c>
      <c r="K1320" s="139"/>
      <c r="L1320" s="139"/>
      <c r="M1320" s="139">
        <f t="shared" si="236"/>
        <v>6000</v>
      </c>
      <c r="N1320" s="139"/>
      <c r="O1320" s="139"/>
      <c r="P1320" s="158"/>
      <c r="Q1320" s="116"/>
    </row>
    <row r="1321" spans="1:17" s="117" customFormat="1" ht="46.5" customHeight="1">
      <c r="A1321" s="168" t="s">
        <v>976</v>
      </c>
      <c r="B1321" s="137" t="s">
        <v>2217</v>
      </c>
      <c r="C1321" s="152" t="s">
        <v>25</v>
      </c>
      <c r="D1321" s="237" t="s">
        <v>663</v>
      </c>
      <c r="E1321" s="158">
        <v>2026</v>
      </c>
      <c r="F1321" s="158">
        <v>2030</v>
      </c>
      <c r="G1321" s="152" t="s">
        <v>2218</v>
      </c>
      <c r="H1321" s="158"/>
      <c r="I1321" s="139">
        <v>5000</v>
      </c>
      <c r="J1321" s="139">
        <f t="shared" si="235"/>
        <v>5000</v>
      </c>
      <c r="K1321" s="139"/>
      <c r="L1321" s="139"/>
      <c r="M1321" s="139">
        <f t="shared" si="236"/>
        <v>5000</v>
      </c>
      <c r="N1321" s="139"/>
      <c r="O1321" s="139"/>
      <c r="P1321" s="158"/>
      <c r="Q1321" s="116"/>
    </row>
    <row r="1322" spans="1:17" s="117" customFormat="1" ht="46.5" customHeight="1">
      <c r="A1322" s="157">
        <v>18</v>
      </c>
      <c r="B1322" s="137" t="s">
        <v>2219</v>
      </c>
      <c r="C1322" s="152" t="s">
        <v>25</v>
      </c>
      <c r="D1322" s="237" t="s">
        <v>660</v>
      </c>
      <c r="E1322" s="158">
        <v>2026</v>
      </c>
      <c r="F1322" s="158">
        <v>2030</v>
      </c>
      <c r="G1322" s="152" t="s">
        <v>2220</v>
      </c>
      <c r="H1322" s="158"/>
      <c r="I1322" s="139">
        <v>5000</v>
      </c>
      <c r="J1322" s="139">
        <f t="shared" si="235"/>
        <v>5000</v>
      </c>
      <c r="K1322" s="139"/>
      <c r="L1322" s="139"/>
      <c r="M1322" s="139">
        <f t="shared" si="236"/>
        <v>5000</v>
      </c>
      <c r="N1322" s="139"/>
      <c r="O1322" s="139"/>
      <c r="P1322" s="158"/>
      <c r="Q1322" s="116"/>
    </row>
    <row r="1323" spans="1:17" s="117" customFormat="1" ht="46.5" customHeight="1">
      <c r="A1323" s="168" t="s">
        <v>2221</v>
      </c>
      <c r="B1323" s="137" t="s">
        <v>2222</v>
      </c>
      <c r="C1323" s="152" t="s">
        <v>25</v>
      </c>
      <c r="D1323" s="237" t="s">
        <v>660</v>
      </c>
      <c r="E1323" s="158">
        <v>2026</v>
      </c>
      <c r="F1323" s="158">
        <v>2030</v>
      </c>
      <c r="G1323" s="152" t="s">
        <v>2223</v>
      </c>
      <c r="H1323" s="158"/>
      <c r="I1323" s="139">
        <v>5000</v>
      </c>
      <c r="J1323" s="139">
        <f t="shared" si="235"/>
        <v>5000</v>
      </c>
      <c r="K1323" s="139"/>
      <c r="L1323" s="139"/>
      <c r="M1323" s="139">
        <f t="shared" si="236"/>
        <v>5000</v>
      </c>
      <c r="N1323" s="139"/>
      <c r="O1323" s="139"/>
      <c r="P1323" s="158"/>
      <c r="Q1323" s="116"/>
    </row>
    <row r="1324" spans="1:17" s="117" customFormat="1" ht="46.5" customHeight="1">
      <c r="A1324" s="223" t="s">
        <v>87</v>
      </c>
      <c r="B1324" s="131" t="s">
        <v>113</v>
      </c>
      <c r="C1324" s="182"/>
      <c r="D1324" s="158"/>
      <c r="E1324" s="158"/>
      <c r="F1324" s="158"/>
      <c r="G1324" s="158"/>
      <c r="H1324" s="158"/>
      <c r="I1324" s="188">
        <f>I1327+I1340+I1348+I1359</f>
        <v>389150</v>
      </c>
      <c r="J1324" s="188">
        <f>J1327+J1340+J1348+J1359</f>
        <v>389150</v>
      </c>
      <c r="K1324" s="188"/>
      <c r="L1324" s="188"/>
      <c r="M1324" s="188">
        <f>M1327+M1340+M1348+M1359</f>
        <v>389150</v>
      </c>
      <c r="N1324" s="139"/>
      <c r="O1324" s="139"/>
      <c r="P1324" s="158"/>
      <c r="Q1324" s="116"/>
    </row>
    <row r="1325" spans="1:17" s="117" customFormat="1" ht="46.5" customHeight="1">
      <c r="A1325" s="157" t="s">
        <v>240</v>
      </c>
      <c r="B1325" s="131" t="s">
        <v>2224</v>
      </c>
      <c r="C1325" s="228"/>
      <c r="D1325" s="228"/>
      <c r="E1325" s="228"/>
      <c r="F1325" s="228"/>
      <c r="G1325" s="228"/>
      <c r="H1325" s="228"/>
      <c r="I1325" s="279"/>
      <c r="J1325" s="279"/>
      <c r="K1325" s="279"/>
      <c r="L1325" s="279"/>
      <c r="M1325" s="279"/>
      <c r="N1325" s="279"/>
      <c r="O1325" s="279"/>
      <c r="P1325" s="228"/>
      <c r="Q1325" s="116"/>
    </row>
    <row r="1326" spans="1:17" s="117" customFormat="1" ht="46.5" customHeight="1">
      <c r="A1326" s="246" t="s">
        <v>2225</v>
      </c>
      <c r="B1326" s="247" t="s">
        <v>2226</v>
      </c>
      <c r="C1326" s="228"/>
      <c r="D1326" s="228"/>
      <c r="E1326" s="228"/>
      <c r="F1326" s="228"/>
      <c r="G1326" s="228"/>
      <c r="H1326" s="228"/>
      <c r="I1326" s="279"/>
      <c r="J1326" s="279"/>
      <c r="K1326" s="279"/>
      <c r="L1326" s="279"/>
      <c r="M1326" s="279"/>
      <c r="N1326" s="279"/>
      <c r="O1326" s="279"/>
      <c r="P1326" s="228"/>
      <c r="Q1326" s="116"/>
    </row>
    <row r="1327" spans="1:17" s="117" customFormat="1" ht="46.5" customHeight="1">
      <c r="A1327" s="142" t="s">
        <v>19</v>
      </c>
      <c r="B1327" s="131" t="s">
        <v>1763</v>
      </c>
      <c r="C1327" s="228"/>
      <c r="D1327" s="228"/>
      <c r="E1327" s="228"/>
      <c r="F1327" s="228"/>
      <c r="G1327" s="228"/>
      <c r="H1327" s="228"/>
      <c r="I1327" s="188">
        <f>I1328</f>
        <v>133950</v>
      </c>
      <c r="J1327" s="188">
        <f t="shared" ref="J1327:M1328" si="237">J1328</f>
        <v>133950</v>
      </c>
      <c r="K1327" s="188"/>
      <c r="L1327" s="188"/>
      <c r="M1327" s="188">
        <f t="shared" si="237"/>
        <v>133950</v>
      </c>
      <c r="N1327" s="279"/>
      <c r="O1327" s="279"/>
      <c r="P1327" s="228"/>
      <c r="Q1327" s="116"/>
    </row>
    <row r="1328" spans="1:17" s="117" customFormat="1" ht="46.5" customHeight="1">
      <c r="A1328" s="142">
        <v>2</v>
      </c>
      <c r="B1328" s="131" t="s">
        <v>78</v>
      </c>
      <c r="C1328" s="228"/>
      <c r="D1328" s="228"/>
      <c r="E1328" s="228"/>
      <c r="F1328" s="228"/>
      <c r="G1328" s="228"/>
      <c r="H1328" s="228"/>
      <c r="I1328" s="188">
        <f>I1329</f>
        <v>133950</v>
      </c>
      <c r="J1328" s="188">
        <f t="shared" si="237"/>
        <v>133950</v>
      </c>
      <c r="K1328" s="188"/>
      <c r="L1328" s="188"/>
      <c r="M1328" s="188">
        <f t="shared" si="237"/>
        <v>133950</v>
      </c>
      <c r="N1328" s="279"/>
      <c r="O1328" s="279"/>
      <c r="P1328" s="228"/>
      <c r="Q1328" s="116"/>
    </row>
    <row r="1329" spans="1:17" s="117" customFormat="1" ht="46.5" customHeight="1">
      <c r="A1329" s="142" t="s">
        <v>60</v>
      </c>
      <c r="B1329" s="131" t="s">
        <v>79</v>
      </c>
      <c r="C1329" s="228"/>
      <c r="D1329" s="228"/>
      <c r="E1329" s="228"/>
      <c r="F1329" s="228"/>
      <c r="G1329" s="228"/>
      <c r="H1329" s="228"/>
      <c r="I1329" s="188">
        <f>SUM(I1330:I1339)</f>
        <v>133950</v>
      </c>
      <c r="J1329" s="188">
        <f>SUM(J1330:J1339)</f>
        <v>133950</v>
      </c>
      <c r="K1329" s="188"/>
      <c r="L1329" s="188"/>
      <c r="M1329" s="188">
        <f>SUM(M1330:M1339)</f>
        <v>133950</v>
      </c>
      <c r="N1329" s="279"/>
      <c r="O1329" s="279"/>
      <c r="P1329" s="228"/>
      <c r="Q1329" s="116"/>
    </row>
    <row r="1330" spans="1:17" s="117" customFormat="1" ht="46.5" customHeight="1">
      <c r="A1330" s="157">
        <v>1</v>
      </c>
      <c r="B1330" s="137" t="s">
        <v>2227</v>
      </c>
      <c r="C1330" s="152" t="s">
        <v>1077</v>
      </c>
      <c r="D1330" s="152" t="s">
        <v>2228</v>
      </c>
      <c r="E1330" s="157">
        <v>2026</v>
      </c>
      <c r="F1330" s="157">
        <v>2028</v>
      </c>
      <c r="G1330" s="152" t="s">
        <v>2229</v>
      </c>
      <c r="H1330" s="158"/>
      <c r="I1330" s="139">
        <v>14000</v>
      </c>
      <c r="J1330" s="139">
        <v>14000</v>
      </c>
      <c r="K1330" s="139"/>
      <c r="L1330" s="139"/>
      <c r="M1330" s="139">
        <v>14000</v>
      </c>
      <c r="N1330" s="139"/>
      <c r="O1330" s="139"/>
      <c r="P1330" s="158"/>
      <c r="Q1330" s="116"/>
    </row>
    <row r="1331" spans="1:17" s="117" customFormat="1" ht="46.5" customHeight="1">
      <c r="A1331" s="157">
        <v>2</v>
      </c>
      <c r="B1331" s="137" t="s">
        <v>2230</v>
      </c>
      <c r="C1331" s="152" t="s">
        <v>1077</v>
      </c>
      <c r="D1331" s="152" t="s">
        <v>2231</v>
      </c>
      <c r="E1331" s="157">
        <v>2026</v>
      </c>
      <c r="F1331" s="157">
        <v>2028</v>
      </c>
      <c r="G1331" s="152" t="s">
        <v>2229</v>
      </c>
      <c r="H1331" s="158"/>
      <c r="I1331" s="139">
        <v>14500</v>
      </c>
      <c r="J1331" s="139">
        <v>14500</v>
      </c>
      <c r="K1331" s="139"/>
      <c r="L1331" s="139"/>
      <c r="M1331" s="139">
        <v>14500</v>
      </c>
      <c r="N1331" s="139"/>
      <c r="O1331" s="139"/>
      <c r="P1331" s="158"/>
      <c r="Q1331" s="116"/>
    </row>
    <row r="1332" spans="1:17" s="117" customFormat="1" ht="46.5" customHeight="1">
      <c r="A1332" s="157">
        <v>3</v>
      </c>
      <c r="B1332" s="137" t="s">
        <v>2232</v>
      </c>
      <c r="C1332" s="152" t="s">
        <v>1077</v>
      </c>
      <c r="D1332" s="152" t="s">
        <v>1709</v>
      </c>
      <c r="E1332" s="157">
        <v>2026</v>
      </c>
      <c r="F1332" s="157">
        <v>2028</v>
      </c>
      <c r="G1332" s="152" t="s">
        <v>2229</v>
      </c>
      <c r="H1332" s="158"/>
      <c r="I1332" s="139">
        <v>14500</v>
      </c>
      <c r="J1332" s="139">
        <v>14500</v>
      </c>
      <c r="K1332" s="139"/>
      <c r="L1332" s="139"/>
      <c r="M1332" s="139">
        <v>14500</v>
      </c>
      <c r="N1332" s="139"/>
      <c r="O1332" s="139"/>
      <c r="P1332" s="158"/>
      <c r="Q1332" s="116"/>
    </row>
    <row r="1333" spans="1:17" s="117" customFormat="1" ht="46.5" customHeight="1">
      <c r="A1333" s="157">
        <v>4</v>
      </c>
      <c r="B1333" s="137" t="s">
        <v>2233</v>
      </c>
      <c r="C1333" s="152" t="s">
        <v>1077</v>
      </c>
      <c r="D1333" s="152" t="s">
        <v>2234</v>
      </c>
      <c r="E1333" s="157">
        <v>2026</v>
      </c>
      <c r="F1333" s="157">
        <v>2028</v>
      </c>
      <c r="G1333" s="152" t="s">
        <v>2235</v>
      </c>
      <c r="H1333" s="245"/>
      <c r="I1333" s="139">
        <v>14950</v>
      </c>
      <c r="J1333" s="139">
        <v>14950</v>
      </c>
      <c r="K1333" s="139"/>
      <c r="L1333" s="139"/>
      <c r="M1333" s="139">
        <v>14950</v>
      </c>
      <c r="N1333" s="139"/>
      <c r="O1333" s="139"/>
      <c r="P1333" s="158"/>
      <c r="Q1333" s="116"/>
    </row>
    <row r="1334" spans="1:17" s="117" customFormat="1" ht="46.5" customHeight="1">
      <c r="A1334" s="157">
        <v>5</v>
      </c>
      <c r="B1334" s="137" t="s">
        <v>2236</v>
      </c>
      <c r="C1334" s="152" t="s">
        <v>1077</v>
      </c>
      <c r="D1334" s="152" t="s">
        <v>2237</v>
      </c>
      <c r="E1334" s="157">
        <v>2026</v>
      </c>
      <c r="F1334" s="157">
        <v>2028</v>
      </c>
      <c r="G1334" s="152" t="s">
        <v>2238</v>
      </c>
      <c r="H1334" s="158"/>
      <c r="I1334" s="172">
        <v>10500</v>
      </c>
      <c r="J1334" s="172">
        <v>10500</v>
      </c>
      <c r="K1334" s="139"/>
      <c r="L1334" s="139"/>
      <c r="M1334" s="172">
        <v>10500</v>
      </c>
      <c r="N1334" s="139"/>
      <c r="O1334" s="139"/>
      <c r="P1334" s="158"/>
      <c r="Q1334" s="116"/>
    </row>
    <row r="1335" spans="1:17" s="117" customFormat="1" ht="46.5" customHeight="1">
      <c r="A1335" s="157">
        <v>6</v>
      </c>
      <c r="B1335" s="137" t="s">
        <v>2239</v>
      </c>
      <c r="C1335" s="152" t="s">
        <v>1077</v>
      </c>
      <c r="D1335" s="152" t="s">
        <v>1772</v>
      </c>
      <c r="E1335" s="157">
        <v>2026</v>
      </c>
      <c r="F1335" s="157">
        <v>2028</v>
      </c>
      <c r="G1335" s="152" t="s">
        <v>2240</v>
      </c>
      <c r="H1335" s="158"/>
      <c r="I1335" s="139">
        <v>11500</v>
      </c>
      <c r="J1335" s="139">
        <v>11500</v>
      </c>
      <c r="K1335" s="139"/>
      <c r="L1335" s="139"/>
      <c r="M1335" s="139">
        <v>11500</v>
      </c>
      <c r="N1335" s="139"/>
      <c r="O1335" s="139"/>
      <c r="P1335" s="158"/>
      <c r="Q1335" s="116"/>
    </row>
    <row r="1336" spans="1:17" s="117" customFormat="1" ht="46.5" customHeight="1">
      <c r="A1336" s="157">
        <v>7</v>
      </c>
      <c r="B1336" s="137" t="s">
        <v>2241</v>
      </c>
      <c r="C1336" s="152" t="s">
        <v>1077</v>
      </c>
      <c r="D1336" s="152" t="s">
        <v>1709</v>
      </c>
      <c r="E1336" s="157">
        <v>2026</v>
      </c>
      <c r="F1336" s="157">
        <v>2028</v>
      </c>
      <c r="G1336" s="152" t="s">
        <v>2242</v>
      </c>
      <c r="H1336" s="158"/>
      <c r="I1336" s="172">
        <v>14900</v>
      </c>
      <c r="J1336" s="172">
        <v>14900</v>
      </c>
      <c r="K1336" s="139"/>
      <c r="L1336" s="139"/>
      <c r="M1336" s="172">
        <v>14900</v>
      </c>
      <c r="N1336" s="139"/>
      <c r="O1336" s="139"/>
      <c r="P1336" s="158"/>
      <c r="Q1336" s="116"/>
    </row>
    <row r="1337" spans="1:17" s="117" customFormat="1" ht="46.5" customHeight="1">
      <c r="A1337" s="157">
        <v>8</v>
      </c>
      <c r="B1337" s="137" t="s">
        <v>2243</v>
      </c>
      <c r="C1337" s="152" t="s">
        <v>1077</v>
      </c>
      <c r="D1337" s="152" t="s">
        <v>2244</v>
      </c>
      <c r="E1337" s="157">
        <v>2026</v>
      </c>
      <c r="F1337" s="157">
        <v>2028</v>
      </c>
      <c r="G1337" s="152" t="s">
        <v>2245</v>
      </c>
      <c r="H1337" s="158"/>
      <c r="I1337" s="172">
        <v>14900</v>
      </c>
      <c r="J1337" s="172">
        <v>14900</v>
      </c>
      <c r="K1337" s="139"/>
      <c r="L1337" s="139"/>
      <c r="M1337" s="172">
        <v>14900</v>
      </c>
      <c r="N1337" s="139"/>
      <c r="O1337" s="139"/>
      <c r="P1337" s="158"/>
      <c r="Q1337" s="116"/>
    </row>
    <row r="1338" spans="1:17" s="117" customFormat="1" ht="46.5" customHeight="1">
      <c r="A1338" s="157">
        <v>9</v>
      </c>
      <c r="B1338" s="137" t="s">
        <v>2246</v>
      </c>
      <c r="C1338" s="152" t="s">
        <v>1077</v>
      </c>
      <c r="D1338" s="152" t="s">
        <v>1729</v>
      </c>
      <c r="E1338" s="157">
        <v>2026</v>
      </c>
      <c r="F1338" s="157">
        <v>2028</v>
      </c>
      <c r="G1338" s="152" t="s">
        <v>2247</v>
      </c>
      <c r="H1338" s="158"/>
      <c r="I1338" s="172">
        <v>13200</v>
      </c>
      <c r="J1338" s="172">
        <v>13200</v>
      </c>
      <c r="K1338" s="139"/>
      <c r="L1338" s="139"/>
      <c r="M1338" s="172">
        <v>13200</v>
      </c>
      <c r="N1338" s="139"/>
      <c r="O1338" s="139"/>
      <c r="P1338" s="158"/>
      <c r="Q1338" s="116"/>
    </row>
    <row r="1339" spans="1:17" s="117" customFormat="1" ht="46.5" customHeight="1">
      <c r="A1339" s="157">
        <v>10</v>
      </c>
      <c r="B1339" s="137" t="s">
        <v>2248</v>
      </c>
      <c r="C1339" s="152" t="s">
        <v>1077</v>
      </c>
      <c r="D1339" s="152" t="s">
        <v>1732</v>
      </c>
      <c r="E1339" s="157">
        <v>2026</v>
      </c>
      <c r="F1339" s="157">
        <v>2028</v>
      </c>
      <c r="G1339" s="152" t="s">
        <v>2249</v>
      </c>
      <c r="H1339" s="158"/>
      <c r="I1339" s="172">
        <v>11000</v>
      </c>
      <c r="J1339" s="172">
        <v>11000</v>
      </c>
      <c r="K1339" s="139"/>
      <c r="L1339" s="139"/>
      <c r="M1339" s="172">
        <v>11000</v>
      </c>
      <c r="N1339" s="139"/>
      <c r="O1339" s="139"/>
      <c r="P1339" s="158"/>
      <c r="Q1339" s="116"/>
    </row>
    <row r="1340" spans="1:17" s="117" customFormat="1" ht="46.5" customHeight="1">
      <c r="A1340" s="142"/>
      <c r="B1340" s="131" t="s">
        <v>1696</v>
      </c>
      <c r="C1340" s="228"/>
      <c r="D1340" s="228"/>
      <c r="E1340" s="228"/>
      <c r="F1340" s="228"/>
      <c r="G1340" s="228"/>
      <c r="H1340" s="228"/>
      <c r="I1340" s="188">
        <f>I1341</f>
        <v>73800</v>
      </c>
      <c r="J1340" s="188">
        <f t="shared" ref="J1340:M1341" si="238">J1341</f>
        <v>73800</v>
      </c>
      <c r="K1340" s="188"/>
      <c r="L1340" s="188"/>
      <c r="M1340" s="188">
        <f t="shared" si="238"/>
        <v>73800</v>
      </c>
      <c r="N1340" s="279"/>
      <c r="O1340" s="279"/>
      <c r="P1340" s="228"/>
      <c r="Q1340" s="116"/>
    </row>
    <row r="1341" spans="1:17" s="117" customFormat="1" ht="46.5" customHeight="1">
      <c r="A1341" s="142">
        <v>2</v>
      </c>
      <c r="B1341" s="131" t="s">
        <v>78</v>
      </c>
      <c r="C1341" s="228"/>
      <c r="D1341" s="228"/>
      <c r="E1341" s="228"/>
      <c r="F1341" s="228"/>
      <c r="G1341" s="228"/>
      <c r="H1341" s="228"/>
      <c r="I1341" s="188">
        <f>I1342</f>
        <v>73800</v>
      </c>
      <c r="J1341" s="188">
        <f t="shared" si="238"/>
        <v>73800</v>
      </c>
      <c r="K1341" s="188"/>
      <c r="L1341" s="188"/>
      <c r="M1341" s="188">
        <f t="shared" si="238"/>
        <v>73800</v>
      </c>
      <c r="N1341" s="279"/>
      <c r="O1341" s="279"/>
      <c r="P1341" s="228"/>
      <c r="Q1341" s="116"/>
    </row>
    <row r="1342" spans="1:17" s="117" customFormat="1" ht="46.5" customHeight="1">
      <c r="A1342" s="142" t="s">
        <v>60</v>
      </c>
      <c r="B1342" s="131" t="s">
        <v>79</v>
      </c>
      <c r="C1342" s="228"/>
      <c r="D1342" s="228"/>
      <c r="E1342" s="228"/>
      <c r="F1342" s="228"/>
      <c r="G1342" s="228"/>
      <c r="H1342" s="228"/>
      <c r="I1342" s="188">
        <f>SUM(I1343:I1347)</f>
        <v>73800</v>
      </c>
      <c r="J1342" s="188">
        <f>SUM(J1343:J1347)</f>
        <v>73800</v>
      </c>
      <c r="K1342" s="188"/>
      <c r="L1342" s="188"/>
      <c r="M1342" s="188">
        <f>SUM(M1343:M1347)</f>
        <v>73800</v>
      </c>
      <c r="N1342" s="279"/>
      <c r="O1342" s="279"/>
      <c r="P1342" s="228"/>
      <c r="Q1342" s="116"/>
    </row>
    <row r="1343" spans="1:17" s="117" customFormat="1" ht="46.5" customHeight="1">
      <c r="A1343" s="157">
        <v>1</v>
      </c>
      <c r="B1343" s="137" t="s">
        <v>2250</v>
      </c>
      <c r="C1343" s="152" t="s">
        <v>1077</v>
      </c>
      <c r="D1343" s="152" t="s">
        <v>2251</v>
      </c>
      <c r="E1343" s="157">
        <v>2026</v>
      </c>
      <c r="F1343" s="157">
        <v>2030</v>
      </c>
      <c r="G1343" s="152" t="s">
        <v>2252</v>
      </c>
      <c r="H1343" s="158"/>
      <c r="I1343" s="172">
        <v>14950</v>
      </c>
      <c r="J1343" s="172">
        <v>14950</v>
      </c>
      <c r="K1343" s="139"/>
      <c r="L1343" s="139"/>
      <c r="M1343" s="172">
        <v>14950</v>
      </c>
      <c r="N1343" s="139"/>
      <c r="O1343" s="139"/>
      <c r="P1343" s="158"/>
      <c r="Q1343" s="116"/>
    </row>
    <row r="1344" spans="1:17" s="117" customFormat="1" ht="46.5" customHeight="1">
      <c r="A1344" s="157">
        <v>2</v>
      </c>
      <c r="B1344" s="137" t="s">
        <v>2253</v>
      </c>
      <c r="C1344" s="152" t="s">
        <v>1077</v>
      </c>
      <c r="D1344" s="152" t="s">
        <v>2254</v>
      </c>
      <c r="E1344" s="157">
        <v>2026</v>
      </c>
      <c r="F1344" s="157">
        <v>2030</v>
      </c>
      <c r="G1344" s="152" t="s">
        <v>1712</v>
      </c>
      <c r="H1344" s="158"/>
      <c r="I1344" s="172">
        <v>14950</v>
      </c>
      <c r="J1344" s="172">
        <v>14950</v>
      </c>
      <c r="K1344" s="139"/>
      <c r="L1344" s="139"/>
      <c r="M1344" s="172">
        <v>14950</v>
      </c>
      <c r="N1344" s="139"/>
      <c r="O1344" s="139"/>
      <c r="P1344" s="158"/>
      <c r="Q1344" s="116"/>
    </row>
    <row r="1345" spans="1:17" s="117" customFormat="1" ht="46.5" customHeight="1">
      <c r="A1345" s="157">
        <v>3</v>
      </c>
      <c r="B1345" s="137" t="s">
        <v>2255</v>
      </c>
      <c r="C1345" s="152" t="s">
        <v>1077</v>
      </c>
      <c r="D1345" s="152" t="s">
        <v>1758</v>
      </c>
      <c r="E1345" s="157">
        <v>2026</v>
      </c>
      <c r="F1345" s="157">
        <v>2030</v>
      </c>
      <c r="G1345" s="152" t="s">
        <v>2256</v>
      </c>
      <c r="H1345" s="158"/>
      <c r="I1345" s="172">
        <v>14950</v>
      </c>
      <c r="J1345" s="172">
        <v>14950</v>
      </c>
      <c r="K1345" s="139"/>
      <c r="L1345" s="139"/>
      <c r="M1345" s="172">
        <v>14950</v>
      </c>
      <c r="N1345" s="139"/>
      <c r="O1345" s="139"/>
      <c r="P1345" s="158"/>
      <c r="Q1345" s="116"/>
    </row>
    <row r="1346" spans="1:17" s="117" customFormat="1" ht="46.5" customHeight="1">
      <c r="A1346" s="157">
        <v>4</v>
      </c>
      <c r="B1346" s="137" t="s">
        <v>2257</v>
      </c>
      <c r="C1346" s="152" t="s">
        <v>1077</v>
      </c>
      <c r="D1346" s="152" t="s">
        <v>1758</v>
      </c>
      <c r="E1346" s="157">
        <v>2026</v>
      </c>
      <c r="F1346" s="157">
        <v>2030</v>
      </c>
      <c r="G1346" s="152" t="s">
        <v>1712</v>
      </c>
      <c r="H1346" s="158"/>
      <c r="I1346" s="172">
        <v>14950</v>
      </c>
      <c r="J1346" s="172">
        <v>14950</v>
      </c>
      <c r="K1346" s="139"/>
      <c r="L1346" s="139"/>
      <c r="M1346" s="172">
        <v>14950</v>
      </c>
      <c r="N1346" s="139"/>
      <c r="O1346" s="139"/>
      <c r="P1346" s="158"/>
      <c r="Q1346" s="116"/>
    </row>
    <row r="1347" spans="1:17" s="117" customFormat="1" ht="46.5" customHeight="1">
      <c r="A1347" s="157">
        <v>5</v>
      </c>
      <c r="B1347" s="137" t="s">
        <v>2258</v>
      </c>
      <c r="C1347" s="152" t="s">
        <v>1077</v>
      </c>
      <c r="D1347" s="152" t="s">
        <v>1729</v>
      </c>
      <c r="E1347" s="157">
        <v>2026</v>
      </c>
      <c r="F1347" s="157">
        <v>2030</v>
      </c>
      <c r="G1347" s="152" t="s">
        <v>2259</v>
      </c>
      <c r="H1347" s="158"/>
      <c r="I1347" s="172">
        <v>14000</v>
      </c>
      <c r="J1347" s="172">
        <v>14000</v>
      </c>
      <c r="K1347" s="139"/>
      <c r="L1347" s="139"/>
      <c r="M1347" s="172">
        <v>14000</v>
      </c>
      <c r="N1347" s="139"/>
      <c r="O1347" s="139"/>
      <c r="P1347" s="158"/>
      <c r="Q1347" s="116"/>
    </row>
    <row r="1348" spans="1:17" s="117" customFormat="1" ht="46.5" customHeight="1">
      <c r="A1348" s="142"/>
      <c r="B1348" s="131" t="s">
        <v>1769</v>
      </c>
      <c r="C1348" s="228"/>
      <c r="D1348" s="228"/>
      <c r="E1348" s="228"/>
      <c r="F1348" s="228"/>
      <c r="G1348" s="228"/>
      <c r="H1348" s="228"/>
      <c r="I1348" s="188">
        <f>I1349</f>
        <v>111900</v>
      </c>
      <c r="J1348" s="188">
        <f t="shared" ref="J1348:M1349" si="239">J1349</f>
        <v>111900</v>
      </c>
      <c r="K1348" s="188"/>
      <c r="L1348" s="188"/>
      <c r="M1348" s="188">
        <f t="shared" si="239"/>
        <v>111900</v>
      </c>
      <c r="N1348" s="279"/>
      <c r="O1348" s="279"/>
      <c r="P1348" s="228"/>
      <c r="Q1348" s="116"/>
    </row>
    <row r="1349" spans="1:17" s="117" customFormat="1" ht="46.5" customHeight="1">
      <c r="A1349" s="142">
        <v>2</v>
      </c>
      <c r="B1349" s="131" t="s">
        <v>78</v>
      </c>
      <c r="C1349" s="228"/>
      <c r="D1349" s="228"/>
      <c r="E1349" s="228"/>
      <c r="F1349" s="228"/>
      <c r="G1349" s="228"/>
      <c r="H1349" s="228"/>
      <c r="I1349" s="188">
        <f>I1350</f>
        <v>111900</v>
      </c>
      <c r="J1349" s="188">
        <f t="shared" si="239"/>
        <v>111900</v>
      </c>
      <c r="K1349" s="188"/>
      <c r="L1349" s="188"/>
      <c r="M1349" s="188">
        <f t="shared" si="239"/>
        <v>111900</v>
      </c>
      <c r="N1349" s="279"/>
      <c r="O1349" s="279"/>
      <c r="P1349" s="228"/>
      <c r="Q1349" s="116"/>
    </row>
    <row r="1350" spans="1:17" s="117" customFormat="1" ht="46.5" customHeight="1">
      <c r="A1350" s="142" t="s">
        <v>60</v>
      </c>
      <c r="B1350" s="131" t="s">
        <v>79</v>
      </c>
      <c r="C1350" s="228"/>
      <c r="D1350" s="228"/>
      <c r="E1350" s="228"/>
      <c r="F1350" s="228"/>
      <c r="G1350" s="228"/>
      <c r="H1350" s="228"/>
      <c r="I1350" s="188">
        <f>SUM(I1351:I1358)</f>
        <v>111900</v>
      </c>
      <c r="J1350" s="188">
        <f>SUM(J1351:J1358)</f>
        <v>111900</v>
      </c>
      <c r="K1350" s="188"/>
      <c r="L1350" s="188"/>
      <c r="M1350" s="188">
        <f>SUM(M1351:M1358)</f>
        <v>111900</v>
      </c>
      <c r="N1350" s="279"/>
      <c r="O1350" s="279"/>
      <c r="P1350" s="228"/>
      <c r="Q1350" s="116"/>
    </row>
    <row r="1351" spans="1:17" s="117" customFormat="1" ht="46.5" customHeight="1">
      <c r="A1351" s="157">
        <v>1</v>
      </c>
      <c r="B1351" s="137" t="s">
        <v>2260</v>
      </c>
      <c r="C1351" s="152" t="s">
        <v>1077</v>
      </c>
      <c r="D1351" s="152" t="s">
        <v>2237</v>
      </c>
      <c r="E1351" s="157">
        <v>2026</v>
      </c>
      <c r="F1351" s="157">
        <v>2028</v>
      </c>
      <c r="G1351" s="248" t="s">
        <v>2261</v>
      </c>
      <c r="H1351" s="158"/>
      <c r="I1351" s="139">
        <v>11000</v>
      </c>
      <c r="J1351" s="139">
        <v>11000</v>
      </c>
      <c r="K1351" s="139"/>
      <c r="L1351" s="139"/>
      <c r="M1351" s="139">
        <v>11000</v>
      </c>
      <c r="N1351" s="139"/>
      <c r="O1351" s="139"/>
      <c r="P1351" s="158"/>
      <c r="Q1351" s="116"/>
    </row>
    <row r="1352" spans="1:17" s="117" customFormat="1" ht="46.5" customHeight="1">
      <c r="A1352" s="157">
        <v>2</v>
      </c>
      <c r="B1352" s="298" t="s">
        <v>2262</v>
      </c>
      <c r="C1352" s="152" t="s">
        <v>1077</v>
      </c>
      <c r="D1352" s="158" t="s">
        <v>1772</v>
      </c>
      <c r="E1352" s="157">
        <v>2026</v>
      </c>
      <c r="F1352" s="157">
        <v>2028</v>
      </c>
      <c r="G1352" s="248" t="s">
        <v>2263</v>
      </c>
      <c r="H1352" s="245"/>
      <c r="I1352" s="139">
        <v>10000</v>
      </c>
      <c r="J1352" s="139">
        <v>10000</v>
      </c>
      <c r="K1352" s="139"/>
      <c r="L1352" s="139"/>
      <c r="M1352" s="139">
        <v>10000</v>
      </c>
      <c r="N1352" s="139"/>
      <c r="O1352" s="139"/>
      <c r="P1352" s="158"/>
      <c r="Q1352" s="116"/>
    </row>
    <row r="1353" spans="1:17" s="117" customFormat="1" ht="46.5" customHeight="1">
      <c r="A1353" s="157">
        <v>3</v>
      </c>
      <c r="B1353" s="242" t="s">
        <v>2264</v>
      </c>
      <c r="C1353" s="152" t="s">
        <v>1077</v>
      </c>
      <c r="D1353" s="152" t="s">
        <v>1732</v>
      </c>
      <c r="E1353" s="157">
        <v>2026</v>
      </c>
      <c r="F1353" s="157">
        <v>2028</v>
      </c>
      <c r="G1353" s="248" t="s">
        <v>2265</v>
      </c>
      <c r="H1353" s="158"/>
      <c r="I1353" s="139">
        <v>14500</v>
      </c>
      <c r="J1353" s="139">
        <v>14500</v>
      </c>
      <c r="K1353" s="139"/>
      <c r="L1353" s="139"/>
      <c r="M1353" s="139">
        <v>14500</v>
      </c>
      <c r="N1353" s="139"/>
      <c r="O1353" s="139"/>
      <c r="P1353" s="158"/>
      <c r="Q1353" s="116"/>
    </row>
    <row r="1354" spans="1:17" s="117" customFormat="1" ht="46.5" customHeight="1">
      <c r="A1354" s="157">
        <v>4</v>
      </c>
      <c r="B1354" s="242" t="s">
        <v>2266</v>
      </c>
      <c r="C1354" s="152" t="s">
        <v>1077</v>
      </c>
      <c r="D1354" s="152" t="s">
        <v>1726</v>
      </c>
      <c r="E1354" s="157">
        <v>2026</v>
      </c>
      <c r="F1354" s="157">
        <v>2028</v>
      </c>
      <c r="G1354" s="248" t="s">
        <v>2267</v>
      </c>
      <c r="H1354" s="158"/>
      <c r="I1354" s="139">
        <v>14500</v>
      </c>
      <c r="J1354" s="139">
        <v>14500</v>
      </c>
      <c r="K1354" s="139"/>
      <c r="L1354" s="139"/>
      <c r="M1354" s="139">
        <v>14500</v>
      </c>
      <c r="N1354" s="139"/>
      <c r="O1354" s="139"/>
      <c r="P1354" s="158"/>
      <c r="Q1354" s="116"/>
    </row>
    <row r="1355" spans="1:17" s="117" customFormat="1" ht="46.5" customHeight="1">
      <c r="A1355" s="157">
        <v>5</v>
      </c>
      <c r="B1355" s="242" t="s">
        <v>2268</v>
      </c>
      <c r="C1355" s="152" t="s">
        <v>1077</v>
      </c>
      <c r="D1355" s="152" t="s">
        <v>2254</v>
      </c>
      <c r="E1355" s="157">
        <v>2026</v>
      </c>
      <c r="F1355" s="157">
        <v>2028</v>
      </c>
      <c r="G1355" s="248" t="s">
        <v>2269</v>
      </c>
      <c r="H1355" s="158"/>
      <c r="I1355" s="139">
        <v>14950</v>
      </c>
      <c r="J1355" s="139">
        <v>14950</v>
      </c>
      <c r="K1355" s="139"/>
      <c r="L1355" s="139"/>
      <c r="M1355" s="139">
        <v>14950</v>
      </c>
      <c r="N1355" s="139"/>
      <c r="O1355" s="139"/>
      <c r="P1355" s="158"/>
      <c r="Q1355" s="116"/>
    </row>
    <row r="1356" spans="1:17" s="117" customFormat="1" ht="46.5" customHeight="1">
      <c r="A1356" s="157">
        <v>6</v>
      </c>
      <c r="B1356" s="242" t="s">
        <v>2270</v>
      </c>
      <c r="C1356" s="152" t="s">
        <v>1077</v>
      </c>
      <c r="D1356" s="157" t="s">
        <v>1699</v>
      </c>
      <c r="E1356" s="157">
        <v>2026</v>
      </c>
      <c r="F1356" s="157">
        <v>2028</v>
      </c>
      <c r="G1356" s="248" t="s">
        <v>2271</v>
      </c>
      <c r="H1356" s="158"/>
      <c r="I1356" s="139">
        <v>28000</v>
      </c>
      <c r="J1356" s="139">
        <v>28000</v>
      </c>
      <c r="K1356" s="139"/>
      <c r="L1356" s="139"/>
      <c r="M1356" s="139">
        <v>28000</v>
      </c>
      <c r="N1356" s="139"/>
      <c r="O1356" s="139"/>
      <c r="P1356" s="158"/>
      <c r="Q1356" s="116"/>
    </row>
    <row r="1357" spans="1:17" s="117" customFormat="1" ht="46.5" customHeight="1">
      <c r="A1357" s="157">
        <v>7</v>
      </c>
      <c r="B1357" s="242" t="s">
        <v>2272</v>
      </c>
      <c r="C1357" s="152" t="s">
        <v>1077</v>
      </c>
      <c r="D1357" s="152" t="s">
        <v>1758</v>
      </c>
      <c r="E1357" s="157">
        <v>2026</v>
      </c>
      <c r="F1357" s="157">
        <v>2028</v>
      </c>
      <c r="G1357" s="248" t="s">
        <v>2273</v>
      </c>
      <c r="H1357" s="158"/>
      <c r="I1357" s="139">
        <v>14950</v>
      </c>
      <c r="J1357" s="139">
        <v>14950</v>
      </c>
      <c r="K1357" s="139"/>
      <c r="L1357" s="139"/>
      <c r="M1357" s="139">
        <v>14950</v>
      </c>
      <c r="N1357" s="139"/>
      <c r="O1357" s="139"/>
      <c r="P1357" s="158"/>
      <c r="Q1357" s="116"/>
    </row>
    <row r="1358" spans="1:17" s="117" customFormat="1" ht="46.5" customHeight="1">
      <c r="A1358" s="157">
        <v>8</v>
      </c>
      <c r="B1358" s="137" t="s">
        <v>2274</v>
      </c>
      <c r="C1358" s="152" t="s">
        <v>1077</v>
      </c>
      <c r="D1358" s="152" t="s">
        <v>1716</v>
      </c>
      <c r="E1358" s="157">
        <v>2026</v>
      </c>
      <c r="F1358" s="157">
        <v>2028</v>
      </c>
      <c r="G1358" s="248" t="s">
        <v>2275</v>
      </c>
      <c r="H1358" s="158"/>
      <c r="I1358" s="139">
        <v>4000</v>
      </c>
      <c r="J1358" s="139">
        <v>4000</v>
      </c>
      <c r="K1358" s="139"/>
      <c r="L1358" s="139"/>
      <c r="M1358" s="139">
        <v>4000</v>
      </c>
      <c r="N1358" s="139"/>
      <c r="O1358" s="139"/>
      <c r="P1358" s="158"/>
      <c r="Q1358" s="116"/>
    </row>
    <row r="1359" spans="1:17" s="117" customFormat="1" ht="46.5" customHeight="1">
      <c r="A1359" s="142"/>
      <c r="B1359" s="131" t="s">
        <v>1739</v>
      </c>
      <c r="C1359" s="228"/>
      <c r="D1359" s="228"/>
      <c r="E1359" s="228"/>
      <c r="F1359" s="228"/>
      <c r="G1359" s="228"/>
      <c r="H1359" s="228"/>
      <c r="I1359" s="188">
        <f>I1360</f>
        <v>69500</v>
      </c>
      <c r="J1359" s="188">
        <f t="shared" ref="J1359:M1360" si="240">J1360</f>
        <v>69500</v>
      </c>
      <c r="K1359" s="188"/>
      <c r="L1359" s="188"/>
      <c r="M1359" s="188">
        <f t="shared" si="240"/>
        <v>69500</v>
      </c>
      <c r="N1359" s="279"/>
      <c r="O1359" s="279"/>
      <c r="P1359" s="228"/>
      <c r="Q1359" s="116"/>
    </row>
    <row r="1360" spans="1:17" s="117" customFormat="1" ht="46.5" customHeight="1">
      <c r="A1360" s="142">
        <v>2</v>
      </c>
      <c r="B1360" s="131" t="s">
        <v>78</v>
      </c>
      <c r="C1360" s="228"/>
      <c r="D1360" s="228"/>
      <c r="E1360" s="228"/>
      <c r="F1360" s="228"/>
      <c r="G1360" s="228"/>
      <c r="H1360" s="228"/>
      <c r="I1360" s="188">
        <f>I1361</f>
        <v>69500</v>
      </c>
      <c r="J1360" s="188">
        <f t="shared" si="240"/>
        <v>69500</v>
      </c>
      <c r="K1360" s="188"/>
      <c r="L1360" s="188"/>
      <c r="M1360" s="188">
        <f t="shared" si="240"/>
        <v>69500</v>
      </c>
      <c r="N1360" s="279"/>
      <c r="O1360" s="279"/>
      <c r="P1360" s="228"/>
      <c r="Q1360" s="116"/>
    </row>
    <row r="1361" spans="1:17" s="117" customFormat="1" ht="46.5" customHeight="1">
      <c r="A1361" s="142" t="s">
        <v>60</v>
      </c>
      <c r="B1361" s="131" t="s">
        <v>79</v>
      </c>
      <c r="C1361" s="228"/>
      <c r="D1361" s="228"/>
      <c r="E1361" s="228"/>
      <c r="F1361" s="228"/>
      <c r="G1361" s="228"/>
      <c r="H1361" s="228"/>
      <c r="I1361" s="188">
        <f>SUM(I1362:I1367)</f>
        <v>69500</v>
      </c>
      <c r="J1361" s="188">
        <f>SUM(J1362:J1367)</f>
        <v>69500</v>
      </c>
      <c r="K1361" s="188"/>
      <c r="L1361" s="188"/>
      <c r="M1361" s="188">
        <f>SUM(M1362:M1367)</f>
        <v>69500</v>
      </c>
      <c r="N1361" s="279"/>
      <c r="O1361" s="279"/>
      <c r="P1361" s="228"/>
      <c r="Q1361" s="116"/>
    </row>
    <row r="1362" spans="1:17" s="117" customFormat="1" ht="46.5" customHeight="1">
      <c r="A1362" s="157">
        <v>1</v>
      </c>
      <c r="B1362" s="137" t="s">
        <v>2276</v>
      </c>
      <c r="C1362" s="152" t="s">
        <v>1077</v>
      </c>
      <c r="D1362" s="152" t="s">
        <v>1758</v>
      </c>
      <c r="E1362" s="157">
        <v>2026</v>
      </c>
      <c r="F1362" s="157">
        <v>2030</v>
      </c>
      <c r="G1362" s="152" t="s">
        <v>2277</v>
      </c>
      <c r="H1362" s="158"/>
      <c r="I1362" s="139">
        <v>12500</v>
      </c>
      <c r="J1362" s="139">
        <v>12500</v>
      </c>
      <c r="K1362" s="139"/>
      <c r="L1362" s="139"/>
      <c r="M1362" s="139">
        <v>12500</v>
      </c>
      <c r="N1362" s="139"/>
      <c r="O1362" s="139"/>
      <c r="P1362" s="158"/>
      <c r="Q1362" s="116"/>
    </row>
    <row r="1363" spans="1:17" s="117" customFormat="1" ht="46.5" customHeight="1">
      <c r="A1363" s="157">
        <v>2</v>
      </c>
      <c r="B1363" s="137" t="s">
        <v>2278</v>
      </c>
      <c r="C1363" s="152" t="s">
        <v>1077</v>
      </c>
      <c r="D1363" s="152" t="s">
        <v>1758</v>
      </c>
      <c r="E1363" s="157">
        <v>2026</v>
      </c>
      <c r="F1363" s="157">
        <v>2030</v>
      </c>
      <c r="G1363" s="152" t="s">
        <v>2279</v>
      </c>
      <c r="H1363" s="158"/>
      <c r="I1363" s="139">
        <v>14500</v>
      </c>
      <c r="J1363" s="139">
        <v>14500</v>
      </c>
      <c r="K1363" s="139"/>
      <c r="L1363" s="139"/>
      <c r="M1363" s="139">
        <v>14500</v>
      </c>
      <c r="N1363" s="139"/>
      <c r="O1363" s="139"/>
      <c r="P1363" s="158"/>
      <c r="Q1363" s="116"/>
    </row>
    <row r="1364" spans="1:17" s="117" customFormat="1" ht="46.5" customHeight="1">
      <c r="A1364" s="157">
        <v>3</v>
      </c>
      <c r="B1364" s="137" t="s">
        <v>2280</v>
      </c>
      <c r="C1364" s="152" t="s">
        <v>1077</v>
      </c>
      <c r="D1364" s="152" t="s">
        <v>2281</v>
      </c>
      <c r="E1364" s="157">
        <v>2026</v>
      </c>
      <c r="F1364" s="157">
        <v>2030</v>
      </c>
      <c r="G1364" s="152" t="s">
        <v>2282</v>
      </c>
      <c r="H1364" s="158"/>
      <c r="I1364" s="139">
        <v>12000</v>
      </c>
      <c r="J1364" s="139">
        <v>12000</v>
      </c>
      <c r="K1364" s="139"/>
      <c r="L1364" s="139"/>
      <c r="M1364" s="139">
        <v>12000</v>
      </c>
      <c r="N1364" s="139"/>
      <c r="O1364" s="139"/>
      <c r="P1364" s="158"/>
      <c r="Q1364" s="116"/>
    </row>
    <row r="1365" spans="1:17" s="117" customFormat="1" ht="46.5" customHeight="1">
      <c r="A1365" s="157">
        <v>4</v>
      </c>
      <c r="B1365" s="137" t="s">
        <v>2283</v>
      </c>
      <c r="C1365" s="152" t="s">
        <v>1077</v>
      </c>
      <c r="D1365" s="152" t="s">
        <v>2284</v>
      </c>
      <c r="E1365" s="157">
        <v>2026</v>
      </c>
      <c r="F1365" s="157">
        <v>2030</v>
      </c>
      <c r="G1365" s="152" t="s">
        <v>2285</v>
      </c>
      <c r="H1365" s="158"/>
      <c r="I1365" s="139">
        <v>12000</v>
      </c>
      <c r="J1365" s="139">
        <v>12000</v>
      </c>
      <c r="K1365" s="139"/>
      <c r="L1365" s="139"/>
      <c r="M1365" s="139">
        <v>12000</v>
      </c>
      <c r="N1365" s="139"/>
      <c r="O1365" s="139"/>
      <c r="P1365" s="158"/>
      <c r="Q1365" s="116"/>
    </row>
    <row r="1366" spans="1:17" s="117" customFormat="1" ht="46.5" customHeight="1">
      <c r="A1366" s="157">
        <v>5</v>
      </c>
      <c r="B1366" s="137" t="s">
        <v>2286</v>
      </c>
      <c r="C1366" s="152" t="s">
        <v>1077</v>
      </c>
      <c r="D1366" s="152" t="s">
        <v>2287</v>
      </c>
      <c r="E1366" s="157">
        <v>2026</v>
      </c>
      <c r="F1366" s="157">
        <v>2030</v>
      </c>
      <c r="G1366" s="152" t="s">
        <v>1748</v>
      </c>
      <c r="H1366" s="158"/>
      <c r="I1366" s="139">
        <v>14500</v>
      </c>
      <c r="J1366" s="139">
        <v>14500</v>
      </c>
      <c r="K1366" s="139"/>
      <c r="L1366" s="139"/>
      <c r="M1366" s="139">
        <v>14500</v>
      </c>
      <c r="N1366" s="139"/>
      <c r="O1366" s="139"/>
      <c r="P1366" s="158"/>
      <c r="Q1366" s="116"/>
    </row>
    <row r="1367" spans="1:17" s="117" customFormat="1" ht="46.5" customHeight="1">
      <c r="A1367" s="157">
        <v>6</v>
      </c>
      <c r="B1367" s="137" t="s">
        <v>2288</v>
      </c>
      <c r="C1367" s="152" t="s">
        <v>1077</v>
      </c>
      <c r="D1367" s="152" t="s">
        <v>2289</v>
      </c>
      <c r="E1367" s="157">
        <v>2026</v>
      </c>
      <c r="F1367" s="157">
        <v>2030</v>
      </c>
      <c r="G1367" s="152" t="s">
        <v>2290</v>
      </c>
      <c r="H1367" s="158"/>
      <c r="I1367" s="139">
        <v>4000</v>
      </c>
      <c r="J1367" s="139">
        <v>4000</v>
      </c>
      <c r="K1367" s="139"/>
      <c r="L1367" s="139"/>
      <c r="M1367" s="139">
        <v>4000</v>
      </c>
      <c r="N1367" s="139"/>
      <c r="O1367" s="139"/>
      <c r="P1367" s="158"/>
      <c r="Q1367" s="116"/>
    </row>
    <row r="1368" spans="1:17" s="117" customFormat="1" ht="46.5" customHeight="1">
      <c r="A1368" s="152" t="s">
        <v>88</v>
      </c>
      <c r="B1368" s="131" t="s">
        <v>183</v>
      </c>
      <c r="C1368" s="152"/>
      <c r="D1368" s="152"/>
      <c r="E1368" s="152"/>
      <c r="F1368" s="152"/>
      <c r="G1368" s="152"/>
      <c r="H1368" s="152"/>
      <c r="I1368" s="274">
        <f>I1399+I1369</f>
        <v>698851</v>
      </c>
      <c r="J1368" s="274">
        <f>J1399+J1369</f>
        <v>698851</v>
      </c>
      <c r="K1368" s="274"/>
      <c r="L1368" s="274"/>
      <c r="M1368" s="274">
        <f>M1399+M1369</f>
        <v>698851</v>
      </c>
      <c r="N1368" s="172"/>
      <c r="O1368" s="172"/>
      <c r="P1368" s="152"/>
      <c r="Q1368" s="116"/>
    </row>
    <row r="1369" spans="1:17" s="117" customFormat="1" ht="46.5" customHeight="1">
      <c r="A1369" s="142"/>
      <c r="B1369" s="131" t="s">
        <v>2394</v>
      </c>
      <c r="C1369" s="152"/>
      <c r="D1369" s="157"/>
      <c r="E1369" s="157"/>
      <c r="F1369" s="157"/>
      <c r="G1369" s="158"/>
      <c r="H1369" s="158"/>
      <c r="I1369" s="280">
        <f>I1370+I1371+I1400</f>
        <v>673851</v>
      </c>
      <c r="J1369" s="280">
        <f>J1370+J1371+J1400</f>
        <v>673851</v>
      </c>
      <c r="K1369" s="139"/>
      <c r="L1369" s="139"/>
      <c r="M1369" s="280">
        <f>M1370+M1371+M1400</f>
        <v>673851</v>
      </c>
      <c r="N1369" s="139"/>
      <c r="O1369" s="172"/>
      <c r="P1369" s="152"/>
      <c r="Q1369" s="116"/>
    </row>
    <row r="1370" spans="1:17" s="117" customFormat="1" ht="46.5" customHeight="1">
      <c r="A1370" s="142">
        <v>1</v>
      </c>
      <c r="B1370" s="131" t="s">
        <v>77</v>
      </c>
      <c r="C1370" s="152"/>
      <c r="D1370" s="157"/>
      <c r="E1370" s="157"/>
      <c r="F1370" s="157"/>
      <c r="G1370" s="158"/>
      <c r="H1370" s="158"/>
      <c r="I1370" s="267"/>
      <c r="J1370" s="267"/>
      <c r="K1370" s="139"/>
      <c r="L1370" s="139"/>
      <c r="M1370" s="267"/>
      <c r="N1370" s="139"/>
      <c r="O1370" s="172"/>
      <c r="P1370" s="152"/>
      <c r="Q1370" s="116"/>
    </row>
    <row r="1371" spans="1:17" s="117" customFormat="1" ht="46.5" customHeight="1">
      <c r="A1371" s="142">
        <v>2</v>
      </c>
      <c r="B1371" s="131" t="s">
        <v>78</v>
      </c>
      <c r="C1371" s="152"/>
      <c r="D1371" s="157"/>
      <c r="E1371" s="157"/>
      <c r="F1371" s="157"/>
      <c r="G1371" s="158"/>
      <c r="H1371" s="158"/>
      <c r="I1371" s="280">
        <f>I1372</f>
        <v>395500</v>
      </c>
      <c r="J1371" s="280">
        <f>J1372</f>
        <v>395500</v>
      </c>
      <c r="K1371" s="139"/>
      <c r="L1371" s="139"/>
      <c r="M1371" s="280">
        <f>M1372</f>
        <v>395500</v>
      </c>
      <c r="N1371" s="139"/>
      <c r="O1371" s="172"/>
      <c r="P1371" s="152"/>
      <c r="Q1371" s="116"/>
    </row>
    <row r="1372" spans="1:17" s="117" customFormat="1" ht="46.5" customHeight="1">
      <c r="A1372" s="142" t="s">
        <v>60</v>
      </c>
      <c r="B1372" s="131" t="s">
        <v>79</v>
      </c>
      <c r="C1372" s="150"/>
      <c r="D1372" s="142"/>
      <c r="E1372" s="142"/>
      <c r="F1372" s="142"/>
      <c r="G1372" s="144"/>
      <c r="H1372" s="144"/>
      <c r="I1372" s="280">
        <f>SUM(I1374:I1398)</f>
        <v>395500</v>
      </c>
      <c r="J1372" s="280">
        <f>SUM(J1374:J1398)</f>
        <v>395500</v>
      </c>
      <c r="K1372" s="188"/>
      <c r="L1372" s="188"/>
      <c r="M1372" s="280">
        <f>SUM(M1374:M1398)</f>
        <v>395500</v>
      </c>
      <c r="N1372" s="188"/>
      <c r="O1372" s="172"/>
      <c r="P1372" s="152"/>
      <c r="Q1372" s="116"/>
    </row>
    <row r="1373" spans="1:17" s="117" customFormat="1" ht="46.5" customHeight="1">
      <c r="A1373" s="142" t="s">
        <v>1340</v>
      </c>
      <c r="B1373" s="131" t="s">
        <v>571</v>
      </c>
      <c r="C1373" s="150"/>
      <c r="D1373" s="142"/>
      <c r="E1373" s="142"/>
      <c r="F1373" s="142"/>
      <c r="G1373" s="144"/>
      <c r="H1373" s="144"/>
      <c r="I1373" s="280"/>
      <c r="J1373" s="280"/>
      <c r="K1373" s="188"/>
      <c r="L1373" s="188"/>
      <c r="M1373" s="280"/>
      <c r="N1373" s="188"/>
      <c r="O1373" s="172"/>
      <c r="P1373" s="152"/>
      <c r="Q1373" s="116"/>
    </row>
    <row r="1374" spans="1:17" s="117" customFormat="1" ht="46.5" customHeight="1">
      <c r="A1374" s="157">
        <v>1</v>
      </c>
      <c r="B1374" s="137" t="s">
        <v>2291</v>
      </c>
      <c r="C1374" s="152" t="s">
        <v>25</v>
      </c>
      <c r="D1374" s="158" t="s">
        <v>571</v>
      </c>
      <c r="E1374" s="158">
        <v>2027</v>
      </c>
      <c r="F1374" s="158">
        <v>2028</v>
      </c>
      <c r="G1374" s="152" t="s">
        <v>2292</v>
      </c>
      <c r="H1374" s="144"/>
      <c r="I1374" s="281">
        <v>36000</v>
      </c>
      <c r="J1374" s="281">
        <v>36000</v>
      </c>
      <c r="K1374" s="188"/>
      <c r="L1374" s="188"/>
      <c r="M1374" s="281">
        <v>36000</v>
      </c>
      <c r="N1374" s="188"/>
      <c r="O1374" s="172"/>
      <c r="P1374" s="152"/>
      <c r="Q1374" s="116"/>
    </row>
    <row r="1375" spans="1:17" s="117" customFormat="1" ht="46.5" customHeight="1">
      <c r="A1375" s="157">
        <v>2</v>
      </c>
      <c r="B1375" s="137" t="s">
        <v>2293</v>
      </c>
      <c r="C1375" s="152" t="s">
        <v>25</v>
      </c>
      <c r="D1375" s="157" t="s">
        <v>571</v>
      </c>
      <c r="E1375" s="158">
        <v>2027</v>
      </c>
      <c r="F1375" s="158">
        <v>2029</v>
      </c>
      <c r="G1375" s="152" t="s">
        <v>2294</v>
      </c>
      <c r="H1375" s="144"/>
      <c r="I1375" s="281">
        <v>50000</v>
      </c>
      <c r="J1375" s="281">
        <v>50000</v>
      </c>
      <c r="K1375" s="188"/>
      <c r="L1375" s="188"/>
      <c r="M1375" s="281">
        <v>50000</v>
      </c>
      <c r="N1375" s="188"/>
      <c r="O1375" s="172"/>
      <c r="P1375" s="152"/>
      <c r="Q1375" s="116"/>
    </row>
    <row r="1376" spans="1:17" s="117" customFormat="1" ht="46.5" customHeight="1">
      <c r="A1376" s="157">
        <v>3</v>
      </c>
      <c r="B1376" s="137" t="s">
        <v>2295</v>
      </c>
      <c r="C1376" s="152" t="s">
        <v>25</v>
      </c>
      <c r="D1376" s="157" t="s">
        <v>571</v>
      </c>
      <c r="E1376" s="157">
        <v>2026</v>
      </c>
      <c r="F1376" s="157">
        <v>2027</v>
      </c>
      <c r="G1376" s="152" t="s">
        <v>2296</v>
      </c>
      <c r="H1376" s="144"/>
      <c r="I1376" s="281">
        <v>40000</v>
      </c>
      <c r="J1376" s="281">
        <v>40000</v>
      </c>
      <c r="K1376" s="188"/>
      <c r="L1376" s="188"/>
      <c r="M1376" s="281">
        <v>40000</v>
      </c>
      <c r="N1376" s="188"/>
      <c r="O1376" s="172"/>
      <c r="P1376" s="152"/>
      <c r="Q1376" s="116"/>
    </row>
    <row r="1377" spans="1:17" s="117" customFormat="1" ht="46.5" customHeight="1">
      <c r="A1377" s="157">
        <v>4</v>
      </c>
      <c r="B1377" s="137" t="s">
        <v>2297</v>
      </c>
      <c r="C1377" s="152" t="s">
        <v>25</v>
      </c>
      <c r="D1377" s="152" t="e">
        <v>#REF!</v>
      </c>
      <c r="E1377" s="158" t="e">
        <v>#REF!</v>
      </c>
      <c r="F1377" s="158" t="e">
        <v>#REF!</v>
      </c>
      <c r="G1377" s="152" t="s">
        <v>2298</v>
      </c>
      <c r="H1377" s="144"/>
      <c r="I1377" s="281">
        <v>20000</v>
      </c>
      <c r="J1377" s="281">
        <v>20000</v>
      </c>
      <c r="K1377" s="188"/>
      <c r="L1377" s="188"/>
      <c r="M1377" s="281">
        <v>20000</v>
      </c>
      <c r="N1377" s="139"/>
      <c r="O1377" s="172"/>
      <c r="P1377" s="152"/>
      <c r="Q1377" s="116"/>
    </row>
    <row r="1378" spans="1:17" s="117" customFormat="1" ht="46.5" customHeight="1">
      <c r="A1378" s="142" t="s">
        <v>1340</v>
      </c>
      <c r="B1378" s="131" t="s">
        <v>1341</v>
      </c>
      <c r="C1378" s="150"/>
      <c r="D1378" s="142"/>
      <c r="E1378" s="142"/>
      <c r="F1378" s="142"/>
      <c r="G1378" s="150"/>
      <c r="H1378" s="144"/>
      <c r="I1378" s="282"/>
      <c r="J1378" s="282"/>
      <c r="K1378" s="188"/>
      <c r="L1378" s="188"/>
      <c r="M1378" s="282"/>
      <c r="N1378" s="188"/>
      <c r="O1378" s="172"/>
      <c r="P1378" s="152"/>
      <c r="Q1378" s="116"/>
    </row>
    <row r="1379" spans="1:17" s="117" customFormat="1" ht="46.5" customHeight="1">
      <c r="A1379" s="157">
        <v>5</v>
      </c>
      <c r="B1379" s="137" t="s">
        <v>2299</v>
      </c>
      <c r="C1379" s="152" t="s">
        <v>25</v>
      </c>
      <c r="D1379" s="157" t="s">
        <v>1341</v>
      </c>
      <c r="E1379" s="157">
        <v>2027</v>
      </c>
      <c r="F1379" s="157">
        <v>2028</v>
      </c>
      <c r="G1379" s="152" t="s">
        <v>2300</v>
      </c>
      <c r="H1379" s="158"/>
      <c r="I1379" s="281">
        <v>28000</v>
      </c>
      <c r="J1379" s="281">
        <v>28000</v>
      </c>
      <c r="K1379" s="139"/>
      <c r="L1379" s="139"/>
      <c r="M1379" s="281">
        <v>28000</v>
      </c>
      <c r="N1379" s="139"/>
      <c r="O1379" s="172"/>
      <c r="P1379" s="152"/>
      <c r="Q1379" s="116"/>
    </row>
    <row r="1380" spans="1:17" s="117" customFormat="1" ht="46.5" customHeight="1">
      <c r="A1380" s="157">
        <v>6</v>
      </c>
      <c r="B1380" s="137" t="s">
        <v>2301</v>
      </c>
      <c r="C1380" s="152" t="s">
        <v>25</v>
      </c>
      <c r="D1380" s="157" t="s">
        <v>1341</v>
      </c>
      <c r="E1380" s="157">
        <v>2026</v>
      </c>
      <c r="F1380" s="157">
        <v>2027</v>
      </c>
      <c r="G1380" s="152" t="s">
        <v>2302</v>
      </c>
      <c r="H1380" s="158"/>
      <c r="I1380" s="172">
        <v>15000</v>
      </c>
      <c r="J1380" s="172">
        <v>15000</v>
      </c>
      <c r="K1380" s="139"/>
      <c r="L1380" s="139"/>
      <c r="M1380" s="172">
        <v>15000</v>
      </c>
      <c r="N1380" s="139"/>
      <c r="O1380" s="172"/>
      <c r="P1380" s="152"/>
      <c r="Q1380" s="116"/>
    </row>
    <row r="1381" spans="1:17" s="117" customFormat="1" ht="46.5" customHeight="1">
      <c r="A1381" s="142" t="s">
        <v>1340</v>
      </c>
      <c r="B1381" s="131" t="s">
        <v>2303</v>
      </c>
      <c r="C1381" s="150"/>
      <c r="D1381" s="150"/>
      <c r="E1381" s="144"/>
      <c r="F1381" s="144"/>
      <c r="G1381" s="150"/>
      <c r="H1381" s="144"/>
      <c r="I1381" s="282"/>
      <c r="J1381" s="282"/>
      <c r="K1381" s="188"/>
      <c r="L1381" s="188"/>
      <c r="M1381" s="282"/>
      <c r="N1381" s="188"/>
      <c r="O1381" s="172"/>
      <c r="P1381" s="152"/>
      <c r="Q1381" s="116"/>
    </row>
    <row r="1382" spans="1:17" s="117" customFormat="1" ht="46.5" customHeight="1">
      <c r="A1382" s="157">
        <v>7</v>
      </c>
      <c r="B1382" s="137" t="s">
        <v>2304</v>
      </c>
      <c r="C1382" s="152" t="s">
        <v>25</v>
      </c>
      <c r="D1382" s="157" t="s">
        <v>1350</v>
      </c>
      <c r="E1382" s="157">
        <v>2026</v>
      </c>
      <c r="F1382" s="157">
        <v>2027</v>
      </c>
      <c r="G1382" s="152" t="s">
        <v>2305</v>
      </c>
      <c r="H1382" s="158"/>
      <c r="I1382" s="281">
        <v>12500</v>
      </c>
      <c r="J1382" s="281">
        <v>12500</v>
      </c>
      <c r="K1382" s="139"/>
      <c r="L1382" s="139"/>
      <c r="M1382" s="281">
        <v>12500</v>
      </c>
      <c r="N1382" s="139"/>
      <c r="O1382" s="172"/>
      <c r="P1382" s="152"/>
      <c r="Q1382" s="116"/>
    </row>
    <row r="1383" spans="1:17" s="117" customFormat="1" ht="46.5" customHeight="1">
      <c r="A1383" s="157">
        <v>8</v>
      </c>
      <c r="B1383" s="137" t="s">
        <v>2306</v>
      </c>
      <c r="C1383" s="152" t="s">
        <v>25</v>
      </c>
      <c r="D1383" s="157" t="s">
        <v>1350</v>
      </c>
      <c r="E1383" s="157">
        <v>2026</v>
      </c>
      <c r="F1383" s="157">
        <v>2027</v>
      </c>
      <c r="G1383" s="152" t="s">
        <v>2307</v>
      </c>
      <c r="H1383" s="158"/>
      <c r="I1383" s="281">
        <v>25000</v>
      </c>
      <c r="J1383" s="281">
        <v>25000</v>
      </c>
      <c r="K1383" s="139"/>
      <c r="L1383" s="139"/>
      <c r="M1383" s="281">
        <v>25000</v>
      </c>
      <c r="N1383" s="139"/>
      <c r="O1383" s="172"/>
      <c r="P1383" s="152"/>
      <c r="Q1383" s="116"/>
    </row>
    <row r="1384" spans="1:17" s="117" customFormat="1" ht="46.5" customHeight="1">
      <c r="A1384" s="142" t="s">
        <v>1366</v>
      </c>
      <c r="B1384" s="131" t="s">
        <v>1408</v>
      </c>
      <c r="C1384" s="150"/>
      <c r="D1384" s="142"/>
      <c r="E1384" s="142"/>
      <c r="F1384" s="142"/>
      <c r="G1384" s="150"/>
      <c r="H1384" s="144"/>
      <c r="I1384" s="282"/>
      <c r="J1384" s="282"/>
      <c r="K1384" s="188"/>
      <c r="L1384" s="188"/>
      <c r="M1384" s="282"/>
      <c r="N1384" s="188"/>
      <c r="O1384" s="172"/>
      <c r="P1384" s="152"/>
      <c r="Q1384" s="116"/>
    </row>
    <row r="1385" spans="1:17" s="117" customFormat="1" ht="46.5" customHeight="1">
      <c r="A1385" s="157">
        <v>9</v>
      </c>
      <c r="B1385" s="137" t="s">
        <v>2308</v>
      </c>
      <c r="C1385" s="152" t="s">
        <v>25</v>
      </c>
      <c r="D1385" s="157" t="s">
        <v>1369</v>
      </c>
      <c r="E1385" s="157">
        <v>2026</v>
      </c>
      <c r="F1385" s="157">
        <v>2027</v>
      </c>
      <c r="G1385" s="152" t="s">
        <v>2309</v>
      </c>
      <c r="H1385" s="158"/>
      <c r="I1385" s="172">
        <v>15000</v>
      </c>
      <c r="J1385" s="172">
        <v>15000</v>
      </c>
      <c r="K1385" s="139"/>
      <c r="L1385" s="139"/>
      <c r="M1385" s="172">
        <v>15000</v>
      </c>
      <c r="N1385" s="139"/>
      <c r="O1385" s="172"/>
      <c r="P1385" s="152"/>
      <c r="Q1385" s="116"/>
    </row>
    <row r="1386" spans="1:17" s="117" customFormat="1" ht="46.5" customHeight="1">
      <c r="A1386" s="142" t="s">
        <v>1340</v>
      </c>
      <c r="B1386" s="131" t="s">
        <v>2027</v>
      </c>
      <c r="C1386" s="150"/>
      <c r="D1386" s="142"/>
      <c r="E1386" s="142"/>
      <c r="F1386" s="142"/>
      <c r="G1386" s="150"/>
      <c r="H1386" s="144"/>
      <c r="I1386" s="282"/>
      <c r="J1386" s="282"/>
      <c r="K1386" s="188"/>
      <c r="L1386" s="188"/>
      <c r="M1386" s="282"/>
      <c r="N1386" s="188"/>
      <c r="O1386" s="172"/>
      <c r="P1386" s="152"/>
      <c r="Q1386" s="116"/>
    </row>
    <row r="1387" spans="1:17" s="117" customFormat="1" ht="46.5" customHeight="1">
      <c r="A1387" s="157">
        <v>10</v>
      </c>
      <c r="B1387" s="137" t="s">
        <v>2310</v>
      </c>
      <c r="C1387" s="152" t="s">
        <v>25</v>
      </c>
      <c r="D1387" s="157" t="s">
        <v>1382</v>
      </c>
      <c r="E1387" s="157">
        <v>2027</v>
      </c>
      <c r="F1387" s="157">
        <v>2028</v>
      </c>
      <c r="G1387" s="152" t="s">
        <v>2311</v>
      </c>
      <c r="H1387" s="158"/>
      <c r="I1387" s="281">
        <v>26000</v>
      </c>
      <c r="J1387" s="281">
        <v>26000</v>
      </c>
      <c r="K1387" s="139"/>
      <c r="L1387" s="139"/>
      <c r="M1387" s="281">
        <v>26000</v>
      </c>
      <c r="N1387" s="139"/>
      <c r="O1387" s="172"/>
      <c r="P1387" s="152"/>
      <c r="Q1387" s="116"/>
    </row>
    <row r="1388" spans="1:17" s="117" customFormat="1" ht="46.5" customHeight="1">
      <c r="A1388" s="142" t="s">
        <v>1340</v>
      </c>
      <c r="B1388" s="131" t="s">
        <v>1399</v>
      </c>
      <c r="C1388" s="150"/>
      <c r="D1388" s="142"/>
      <c r="E1388" s="142"/>
      <c r="F1388" s="142"/>
      <c r="G1388" s="150"/>
      <c r="H1388" s="144"/>
      <c r="I1388" s="282"/>
      <c r="J1388" s="282"/>
      <c r="K1388" s="188"/>
      <c r="L1388" s="188"/>
      <c r="M1388" s="282"/>
      <c r="N1388" s="188"/>
      <c r="O1388" s="172"/>
      <c r="P1388" s="152"/>
      <c r="Q1388" s="116"/>
    </row>
    <row r="1389" spans="1:17" s="117" customFormat="1" ht="46.5" customHeight="1">
      <c r="A1389" s="157">
        <v>11</v>
      </c>
      <c r="B1389" s="137" t="s">
        <v>2312</v>
      </c>
      <c r="C1389" s="152" t="s">
        <v>25</v>
      </c>
      <c r="D1389" s="157" t="s">
        <v>1450</v>
      </c>
      <c r="E1389" s="157">
        <v>2027</v>
      </c>
      <c r="F1389" s="157">
        <v>2028</v>
      </c>
      <c r="G1389" s="152" t="s">
        <v>2313</v>
      </c>
      <c r="H1389" s="158"/>
      <c r="I1389" s="281">
        <v>30000</v>
      </c>
      <c r="J1389" s="281">
        <v>30000</v>
      </c>
      <c r="K1389" s="139"/>
      <c r="L1389" s="139"/>
      <c r="M1389" s="281">
        <v>30000</v>
      </c>
      <c r="N1389" s="139"/>
      <c r="O1389" s="172"/>
      <c r="P1389" s="152"/>
      <c r="Q1389" s="116"/>
    </row>
    <row r="1390" spans="1:17" s="117" customFormat="1" ht="46.5" customHeight="1">
      <c r="A1390" s="157">
        <v>12</v>
      </c>
      <c r="B1390" s="137" t="s">
        <v>2314</v>
      </c>
      <c r="C1390" s="152" t="s">
        <v>25</v>
      </c>
      <c r="D1390" s="157" t="s">
        <v>1450</v>
      </c>
      <c r="E1390" s="157">
        <v>2029</v>
      </c>
      <c r="F1390" s="157">
        <v>2030</v>
      </c>
      <c r="G1390" s="152" t="s">
        <v>2315</v>
      </c>
      <c r="H1390" s="158"/>
      <c r="I1390" s="281">
        <v>15000</v>
      </c>
      <c r="J1390" s="281">
        <v>15000</v>
      </c>
      <c r="K1390" s="139"/>
      <c r="L1390" s="139"/>
      <c r="M1390" s="281">
        <v>15000</v>
      </c>
      <c r="N1390" s="139"/>
      <c r="O1390" s="172"/>
      <c r="P1390" s="152"/>
      <c r="Q1390" s="116"/>
    </row>
    <row r="1391" spans="1:17" s="117" customFormat="1" ht="46.5" customHeight="1">
      <c r="A1391" s="157">
        <v>13</v>
      </c>
      <c r="B1391" s="137" t="s">
        <v>2316</v>
      </c>
      <c r="C1391" s="152" t="s">
        <v>25</v>
      </c>
      <c r="D1391" s="157" t="s">
        <v>1450</v>
      </c>
      <c r="E1391" s="157">
        <v>2026</v>
      </c>
      <c r="F1391" s="157">
        <v>2027</v>
      </c>
      <c r="G1391" s="152" t="s">
        <v>2317</v>
      </c>
      <c r="H1391" s="144"/>
      <c r="I1391" s="267">
        <v>3000</v>
      </c>
      <c r="J1391" s="267">
        <v>3000</v>
      </c>
      <c r="K1391" s="188"/>
      <c r="L1391" s="188"/>
      <c r="M1391" s="267">
        <v>3000</v>
      </c>
      <c r="N1391" s="188"/>
      <c r="O1391" s="172"/>
      <c r="P1391" s="152"/>
      <c r="Q1391" s="116"/>
    </row>
    <row r="1392" spans="1:17" s="117" customFormat="1" ht="46.5" customHeight="1">
      <c r="A1392" s="142" t="s">
        <v>1366</v>
      </c>
      <c r="B1392" s="131" t="s">
        <v>1361</v>
      </c>
      <c r="C1392" s="150"/>
      <c r="D1392" s="142"/>
      <c r="E1392" s="142"/>
      <c r="F1392" s="142"/>
      <c r="G1392" s="150"/>
      <c r="H1392" s="144"/>
      <c r="I1392" s="280"/>
      <c r="J1392" s="280"/>
      <c r="K1392" s="188"/>
      <c r="L1392" s="188"/>
      <c r="M1392" s="280"/>
      <c r="N1392" s="188"/>
      <c r="O1392" s="172"/>
      <c r="P1392" s="152"/>
      <c r="Q1392" s="116"/>
    </row>
    <row r="1393" spans="1:17" s="117" customFormat="1" ht="46.5" customHeight="1">
      <c r="A1393" s="157">
        <v>14</v>
      </c>
      <c r="B1393" s="137" t="s">
        <v>2318</v>
      </c>
      <c r="C1393" s="152" t="s">
        <v>25</v>
      </c>
      <c r="D1393" s="157" t="s">
        <v>677</v>
      </c>
      <c r="E1393" s="157">
        <v>2029</v>
      </c>
      <c r="F1393" s="157">
        <v>2030</v>
      </c>
      <c r="G1393" s="152" t="s">
        <v>2294</v>
      </c>
      <c r="H1393" s="158"/>
      <c r="I1393" s="281">
        <v>40000</v>
      </c>
      <c r="J1393" s="281">
        <v>40000</v>
      </c>
      <c r="K1393" s="139"/>
      <c r="L1393" s="139"/>
      <c r="M1393" s="281">
        <v>40000</v>
      </c>
      <c r="N1393" s="139"/>
      <c r="O1393" s="172"/>
      <c r="P1393" s="152"/>
      <c r="Q1393" s="116"/>
    </row>
    <row r="1394" spans="1:17" s="117" customFormat="1" ht="46.5" customHeight="1">
      <c r="A1394" s="142" t="s">
        <v>1366</v>
      </c>
      <c r="B1394" s="131" t="s">
        <v>1353</v>
      </c>
      <c r="C1394" s="150"/>
      <c r="D1394" s="142"/>
      <c r="E1394" s="142"/>
      <c r="F1394" s="142"/>
      <c r="G1394" s="150"/>
      <c r="H1394" s="144"/>
      <c r="I1394" s="282"/>
      <c r="J1394" s="282"/>
      <c r="K1394" s="188"/>
      <c r="L1394" s="188"/>
      <c r="M1394" s="282"/>
      <c r="N1394" s="188"/>
      <c r="O1394" s="172"/>
      <c r="P1394" s="152"/>
      <c r="Q1394" s="116"/>
    </row>
    <row r="1395" spans="1:17" s="117" customFormat="1" ht="46.5" customHeight="1">
      <c r="A1395" s="157">
        <v>15</v>
      </c>
      <c r="B1395" s="137" t="s">
        <v>2319</v>
      </c>
      <c r="C1395" s="152" t="s">
        <v>25</v>
      </c>
      <c r="D1395" s="157" t="s">
        <v>1355</v>
      </c>
      <c r="E1395" s="157">
        <v>2029</v>
      </c>
      <c r="F1395" s="157">
        <v>20230</v>
      </c>
      <c r="G1395" s="152" t="s">
        <v>2320</v>
      </c>
      <c r="H1395" s="158"/>
      <c r="I1395" s="281">
        <v>15000</v>
      </c>
      <c r="J1395" s="281">
        <v>15000</v>
      </c>
      <c r="K1395" s="139"/>
      <c r="L1395" s="139"/>
      <c r="M1395" s="281">
        <v>15000</v>
      </c>
      <c r="N1395" s="139"/>
      <c r="O1395" s="172"/>
      <c r="P1395" s="152"/>
      <c r="Q1395" s="116"/>
    </row>
    <row r="1396" spans="1:17" s="117" customFormat="1" ht="46.5" customHeight="1">
      <c r="A1396" s="142" t="s">
        <v>1340</v>
      </c>
      <c r="B1396" s="131" t="s">
        <v>1386</v>
      </c>
      <c r="C1396" s="150"/>
      <c r="D1396" s="142"/>
      <c r="E1396" s="142"/>
      <c r="F1396" s="142"/>
      <c r="G1396" s="150"/>
      <c r="H1396" s="144"/>
      <c r="I1396" s="282"/>
      <c r="J1396" s="282"/>
      <c r="K1396" s="188"/>
      <c r="L1396" s="188"/>
      <c r="M1396" s="282"/>
      <c r="N1396" s="188"/>
      <c r="O1396" s="172"/>
      <c r="P1396" s="152"/>
      <c r="Q1396" s="116"/>
    </row>
    <row r="1397" spans="1:17" s="117" customFormat="1" ht="56.25" customHeight="1">
      <c r="A1397" s="157">
        <v>16</v>
      </c>
      <c r="B1397" s="137" t="s">
        <v>2321</v>
      </c>
      <c r="C1397" s="152" t="s">
        <v>25</v>
      </c>
      <c r="D1397" s="157" t="s">
        <v>1388</v>
      </c>
      <c r="E1397" s="157">
        <v>2029</v>
      </c>
      <c r="F1397" s="157">
        <v>20230</v>
      </c>
      <c r="G1397" s="152" t="s">
        <v>2322</v>
      </c>
      <c r="H1397" s="158"/>
      <c r="I1397" s="281">
        <v>10000</v>
      </c>
      <c r="J1397" s="281">
        <v>10000</v>
      </c>
      <c r="K1397" s="139"/>
      <c r="L1397" s="139"/>
      <c r="M1397" s="281">
        <v>10000</v>
      </c>
      <c r="N1397" s="139"/>
      <c r="O1397" s="172"/>
      <c r="P1397" s="152"/>
      <c r="Q1397" s="116"/>
    </row>
    <row r="1398" spans="1:17" s="117" customFormat="1" ht="46.5" customHeight="1">
      <c r="A1398" s="157">
        <v>17</v>
      </c>
      <c r="B1398" s="137" t="s">
        <v>2323</v>
      </c>
      <c r="C1398" s="152" t="s">
        <v>25</v>
      </c>
      <c r="D1398" s="157" t="s">
        <v>1388</v>
      </c>
      <c r="E1398" s="157">
        <v>2028</v>
      </c>
      <c r="F1398" s="157">
        <v>2030</v>
      </c>
      <c r="G1398" s="152" t="s">
        <v>2324</v>
      </c>
      <c r="H1398" s="158"/>
      <c r="I1398" s="267">
        <v>15000</v>
      </c>
      <c r="J1398" s="267">
        <v>15000</v>
      </c>
      <c r="K1398" s="139"/>
      <c r="L1398" s="139"/>
      <c r="M1398" s="267">
        <v>15000</v>
      </c>
      <c r="N1398" s="139"/>
      <c r="O1398" s="172"/>
      <c r="P1398" s="152"/>
      <c r="Q1398" s="116"/>
    </row>
    <row r="1399" spans="1:17" s="117" customFormat="1" ht="46.5" customHeight="1">
      <c r="A1399" s="157">
        <v>18</v>
      </c>
      <c r="B1399" s="154" t="s">
        <v>2325</v>
      </c>
      <c r="C1399" s="152" t="s">
        <v>25</v>
      </c>
      <c r="D1399" s="152" t="s">
        <v>826</v>
      </c>
      <c r="E1399" s="152">
        <v>2028</v>
      </c>
      <c r="F1399" s="152">
        <v>2030</v>
      </c>
      <c r="G1399" s="155" t="s">
        <v>2395</v>
      </c>
      <c r="H1399" s="152"/>
      <c r="I1399" s="265">
        <v>25000</v>
      </c>
      <c r="J1399" s="265">
        <v>25000</v>
      </c>
      <c r="K1399" s="265"/>
      <c r="L1399" s="265"/>
      <c r="M1399" s="265">
        <f>I1399-K1399</f>
        <v>25000</v>
      </c>
      <c r="N1399" s="172"/>
      <c r="O1399" s="172"/>
      <c r="P1399" s="152" t="s">
        <v>2145</v>
      </c>
      <c r="Q1399" s="116"/>
    </row>
    <row r="1400" spans="1:17" s="117" customFormat="1" ht="46.5" customHeight="1">
      <c r="A1400" s="142" t="s">
        <v>91</v>
      </c>
      <c r="B1400" s="131" t="s">
        <v>120</v>
      </c>
      <c r="C1400" s="182"/>
      <c r="D1400" s="158"/>
      <c r="E1400" s="158"/>
      <c r="F1400" s="158"/>
      <c r="G1400" s="157"/>
      <c r="H1400" s="158"/>
      <c r="I1400" s="280">
        <f>SUM(I1404:I1424)</f>
        <v>278351</v>
      </c>
      <c r="J1400" s="280">
        <f>SUM(J1404:J1424)</f>
        <v>278351</v>
      </c>
      <c r="K1400" s="139"/>
      <c r="L1400" s="139"/>
      <c r="M1400" s="280">
        <f>SUM(M1404:M1424)</f>
        <v>278351</v>
      </c>
      <c r="N1400" s="139"/>
      <c r="O1400" s="139"/>
      <c r="P1400" s="158"/>
      <c r="Q1400" s="116"/>
    </row>
    <row r="1401" spans="1:17" s="117" customFormat="1" ht="46.5" customHeight="1">
      <c r="A1401" s="142">
        <v>1</v>
      </c>
      <c r="B1401" s="131" t="s">
        <v>77</v>
      </c>
      <c r="C1401" s="182"/>
      <c r="D1401" s="158"/>
      <c r="E1401" s="158"/>
      <c r="F1401" s="158"/>
      <c r="G1401" s="157"/>
      <c r="H1401" s="158"/>
      <c r="I1401" s="267"/>
      <c r="J1401" s="267"/>
      <c r="K1401" s="139"/>
      <c r="L1401" s="139"/>
      <c r="M1401" s="267"/>
      <c r="N1401" s="139"/>
      <c r="O1401" s="139"/>
      <c r="P1401" s="158"/>
      <c r="Q1401" s="116"/>
    </row>
    <row r="1402" spans="1:17" s="117" customFormat="1" ht="46.5" customHeight="1">
      <c r="A1402" s="142">
        <v>2</v>
      </c>
      <c r="B1402" s="131" t="s">
        <v>78</v>
      </c>
      <c r="C1402" s="182"/>
      <c r="D1402" s="158"/>
      <c r="E1402" s="158"/>
      <c r="F1402" s="158"/>
      <c r="G1402" s="157"/>
      <c r="H1402" s="158"/>
      <c r="I1402" s="267"/>
      <c r="J1402" s="267"/>
      <c r="K1402" s="139"/>
      <c r="L1402" s="139"/>
      <c r="M1402" s="267"/>
      <c r="N1402" s="139"/>
      <c r="O1402" s="139"/>
      <c r="P1402" s="158"/>
      <c r="Q1402" s="116"/>
    </row>
    <row r="1403" spans="1:17" s="117" customFormat="1" ht="46.5" customHeight="1">
      <c r="A1403" s="142" t="s">
        <v>60</v>
      </c>
      <c r="B1403" s="131" t="s">
        <v>79</v>
      </c>
      <c r="C1403" s="182"/>
      <c r="D1403" s="158"/>
      <c r="E1403" s="158"/>
      <c r="F1403" s="158"/>
      <c r="G1403" s="157"/>
      <c r="H1403" s="158"/>
      <c r="I1403" s="267"/>
      <c r="J1403" s="267"/>
      <c r="K1403" s="139"/>
      <c r="L1403" s="139"/>
      <c r="M1403" s="267"/>
      <c r="N1403" s="139"/>
      <c r="O1403" s="139"/>
      <c r="P1403" s="158"/>
      <c r="Q1403" s="116"/>
    </row>
    <row r="1404" spans="1:17" s="117" customFormat="1" ht="46.5" customHeight="1">
      <c r="A1404" s="157">
        <v>1</v>
      </c>
      <c r="B1404" s="137" t="s">
        <v>2326</v>
      </c>
      <c r="C1404" s="152" t="s">
        <v>25</v>
      </c>
      <c r="D1404" s="152" t="s">
        <v>2327</v>
      </c>
      <c r="E1404" s="158"/>
      <c r="F1404" s="158"/>
      <c r="G1404" s="152" t="s">
        <v>2328</v>
      </c>
      <c r="H1404" s="158"/>
      <c r="I1404" s="267">
        <f>15*4000</f>
        <v>60000</v>
      </c>
      <c r="J1404" s="267">
        <f>15*4000</f>
        <v>60000</v>
      </c>
      <c r="K1404" s="139"/>
      <c r="L1404" s="139"/>
      <c r="M1404" s="267">
        <f>15*4000</f>
        <v>60000</v>
      </c>
      <c r="N1404" s="139"/>
      <c r="O1404" s="139"/>
      <c r="P1404" s="158"/>
      <c r="Q1404" s="116"/>
    </row>
    <row r="1405" spans="1:17" s="117" customFormat="1" ht="46.5" customHeight="1">
      <c r="A1405" s="157">
        <v>2</v>
      </c>
      <c r="B1405" s="137" t="s">
        <v>2329</v>
      </c>
      <c r="C1405" s="152" t="s">
        <v>25</v>
      </c>
      <c r="D1405" s="216" t="s">
        <v>2330</v>
      </c>
      <c r="E1405" s="158"/>
      <c r="F1405" s="158"/>
      <c r="G1405" s="152" t="s">
        <v>2331</v>
      </c>
      <c r="H1405" s="158"/>
      <c r="I1405" s="267">
        <v>35000</v>
      </c>
      <c r="J1405" s="267">
        <v>35000</v>
      </c>
      <c r="K1405" s="139"/>
      <c r="L1405" s="139"/>
      <c r="M1405" s="267">
        <v>35000</v>
      </c>
      <c r="N1405" s="139"/>
      <c r="O1405" s="139"/>
      <c r="P1405" s="158"/>
      <c r="Q1405" s="116"/>
    </row>
    <row r="1406" spans="1:17" s="117" customFormat="1" ht="46.5" customHeight="1">
      <c r="A1406" s="157">
        <v>3</v>
      </c>
      <c r="B1406" s="137" t="s">
        <v>2332</v>
      </c>
      <c r="C1406" s="152" t="s">
        <v>25</v>
      </c>
      <c r="D1406" s="216" t="s">
        <v>2333</v>
      </c>
      <c r="E1406" s="158"/>
      <c r="F1406" s="158"/>
      <c r="G1406" s="152" t="s">
        <v>2334</v>
      </c>
      <c r="H1406" s="158"/>
      <c r="I1406" s="267">
        <v>10000</v>
      </c>
      <c r="J1406" s="267">
        <v>10000</v>
      </c>
      <c r="K1406" s="139"/>
      <c r="L1406" s="139"/>
      <c r="M1406" s="267">
        <v>10000</v>
      </c>
      <c r="N1406" s="139"/>
      <c r="O1406" s="139"/>
      <c r="P1406" s="158"/>
      <c r="Q1406" s="116"/>
    </row>
    <row r="1407" spans="1:17" s="117" customFormat="1" ht="46.5" customHeight="1">
      <c r="A1407" s="157">
        <v>4</v>
      </c>
      <c r="B1407" s="137" t="s">
        <v>2335</v>
      </c>
      <c r="C1407" s="152" t="s">
        <v>25</v>
      </c>
      <c r="D1407" s="216" t="s">
        <v>702</v>
      </c>
      <c r="E1407" s="163"/>
      <c r="F1407" s="163"/>
      <c r="G1407" s="216" t="s">
        <v>2336</v>
      </c>
      <c r="H1407" s="163"/>
      <c r="I1407" s="267">
        <v>6584</v>
      </c>
      <c r="J1407" s="267">
        <v>6584</v>
      </c>
      <c r="K1407" s="139"/>
      <c r="L1407" s="139"/>
      <c r="M1407" s="267">
        <v>6584</v>
      </c>
      <c r="N1407" s="139"/>
      <c r="O1407" s="139"/>
      <c r="P1407" s="163"/>
      <c r="Q1407" s="116"/>
    </row>
    <row r="1408" spans="1:17" s="117" customFormat="1" ht="46.5" customHeight="1">
      <c r="A1408" s="157">
        <v>5</v>
      </c>
      <c r="B1408" s="137" t="s">
        <v>2337</v>
      </c>
      <c r="C1408" s="152" t="s">
        <v>25</v>
      </c>
      <c r="D1408" s="216" t="s">
        <v>696</v>
      </c>
      <c r="E1408" s="163"/>
      <c r="F1408" s="163"/>
      <c r="G1408" s="216" t="s">
        <v>2338</v>
      </c>
      <c r="H1408" s="163"/>
      <c r="I1408" s="267">
        <v>7507</v>
      </c>
      <c r="J1408" s="267">
        <v>7507</v>
      </c>
      <c r="K1408" s="139"/>
      <c r="L1408" s="139"/>
      <c r="M1408" s="267">
        <v>7507</v>
      </c>
      <c r="N1408" s="139"/>
      <c r="O1408" s="139"/>
      <c r="P1408" s="163"/>
      <c r="Q1408" s="116"/>
    </row>
    <row r="1409" spans="1:17" s="117" customFormat="1" ht="46.5" customHeight="1">
      <c r="A1409" s="157">
        <v>6</v>
      </c>
      <c r="B1409" s="137" t="s">
        <v>2339</v>
      </c>
      <c r="C1409" s="152" t="s">
        <v>25</v>
      </c>
      <c r="D1409" s="216" t="s">
        <v>1084</v>
      </c>
      <c r="E1409" s="163"/>
      <c r="F1409" s="163"/>
      <c r="G1409" s="216" t="s">
        <v>2340</v>
      </c>
      <c r="H1409" s="163"/>
      <c r="I1409" s="267">
        <v>7853</v>
      </c>
      <c r="J1409" s="267">
        <v>7853</v>
      </c>
      <c r="K1409" s="139"/>
      <c r="L1409" s="139"/>
      <c r="M1409" s="267">
        <v>7853</v>
      </c>
      <c r="N1409" s="139"/>
      <c r="O1409" s="139"/>
      <c r="P1409" s="163"/>
      <c r="Q1409" s="116"/>
    </row>
    <row r="1410" spans="1:17" s="117" customFormat="1" ht="46.5" customHeight="1">
      <c r="A1410" s="157">
        <v>7</v>
      </c>
      <c r="B1410" s="137" t="s">
        <v>2341</v>
      </c>
      <c r="C1410" s="152" t="s">
        <v>25</v>
      </c>
      <c r="D1410" s="152" t="s">
        <v>1089</v>
      </c>
      <c r="E1410" s="163"/>
      <c r="F1410" s="163"/>
      <c r="G1410" s="216" t="s">
        <v>2342</v>
      </c>
      <c r="H1410" s="163"/>
      <c r="I1410" s="267">
        <v>5182</v>
      </c>
      <c r="J1410" s="267">
        <v>5182</v>
      </c>
      <c r="K1410" s="139"/>
      <c r="L1410" s="139"/>
      <c r="M1410" s="267">
        <v>5182</v>
      </c>
      <c r="N1410" s="139"/>
      <c r="O1410" s="139"/>
      <c r="P1410" s="163"/>
      <c r="Q1410" s="116"/>
    </row>
    <row r="1411" spans="1:17" s="117" customFormat="1" ht="46.5" customHeight="1">
      <c r="A1411" s="157">
        <v>8</v>
      </c>
      <c r="B1411" s="137" t="s">
        <v>2343</v>
      </c>
      <c r="C1411" s="152" t="s">
        <v>25</v>
      </c>
      <c r="D1411" s="216" t="s">
        <v>1084</v>
      </c>
      <c r="E1411" s="163"/>
      <c r="F1411" s="163"/>
      <c r="G1411" s="216" t="s">
        <v>2344</v>
      </c>
      <c r="H1411" s="163"/>
      <c r="I1411" s="267">
        <v>7905</v>
      </c>
      <c r="J1411" s="267">
        <v>7905</v>
      </c>
      <c r="K1411" s="139"/>
      <c r="L1411" s="139"/>
      <c r="M1411" s="267">
        <v>7905</v>
      </c>
      <c r="N1411" s="139"/>
      <c r="O1411" s="139"/>
      <c r="P1411" s="163"/>
      <c r="Q1411" s="116"/>
    </row>
    <row r="1412" spans="1:17" s="117" customFormat="1" ht="46.5" customHeight="1">
      <c r="A1412" s="157">
        <v>9</v>
      </c>
      <c r="B1412" s="137" t="s">
        <v>2345</v>
      </c>
      <c r="C1412" s="152" t="s">
        <v>25</v>
      </c>
      <c r="D1412" s="216" t="s">
        <v>700</v>
      </c>
      <c r="E1412" s="163"/>
      <c r="F1412" s="163"/>
      <c r="G1412" s="216" t="s">
        <v>2346</v>
      </c>
      <c r="H1412" s="163"/>
      <c r="I1412" s="267">
        <v>8679</v>
      </c>
      <c r="J1412" s="267">
        <v>8679</v>
      </c>
      <c r="K1412" s="139"/>
      <c r="L1412" s="139"/>
      <c r="M1412" s="267">
        <v>8679</v>
      </c>
      <c r="N1412" s="139"/>
      <c r="O1412" s="139"/>
      <c r="P1412" s="163"/>
      <c r="Q1412" s="116"/>
    </row>
    <row r="1413" spans="1:17" s="117" customFormat="1" ht="46.5" customHeight="1">
      <c r="A1413" s="157">
        <v>10</v>
      </c>
      <c r="B1413" s="137" t="s">
        <v>2347</v>
      </c>
      <c r="C1413" s="152" t="s">
        <v>25</v>
      </c>
      <c r="D1413" s="152" t="s">
        <v>701</v>
      </c>
      <c r="E1413" s="163"/>
      <c r="F1413" s="163"/>
      <c r="G1413" s="216" t="s">
        <v>2348</v>
      </c>
      <c r="H1413" s="163"/>
      <c r="I1413" s="267">
        <v>5732</v>
      </c>
      <c r="J1413" s="267">
        <v>5732</v>
      </c>
      <c r="K1413" s="139"/>
      <c r="L1413" s="139"/>
      <c r="M1413" s="267">
        <v>5732</v>
      </c>
      <c r="N1413" s="139"/>
      <c r="O1413" s="139"/>
      <c r="P1413" s="163"/>
      <c r="Q1413" s="116"/>
    </row>
    <row r="1414" spans="1:17" s="117" customFormat="1" ht="46.5" customHeight="1">
      <c r="A1414" s="157">
        <v>11</v>
      </c>
      <c r="B1414" s="137" t="s">
        <v>2349</v>
      </c>
      <c r="C1414" s="152" t="s">
        <v>25</v>
      </c>
      <c r="D1414" s="216" t="s">
        <v>702</v>
      </c>
      <c r="E1414" s="163"/>
      <c r="F1414" s="163"/>
      <c r="G1414" s="216" t="s">
        <v>2350</v>
      </c>
      <c r="H1414" s="163"/>
      <c r="I1414" s="267">
        <v>5937</v>
      </c>
      <c r="J1414" s="267">
        <v>5937</v>
      </c>
      <c r="K1414" s="139"/>
      <c r="L1414" s="139"/>
      <c r="M1414" s="267">
        <v>5937</v>
      </c>
      <c r="N1414" s="139"/>
      <c r="O1414" s="139"/>
      <c r="P1414" s="163"/>
      <c r="Q1414" s="116"/>
    </row>
    <row r="1415" spans="1:17" s="117" customFormat="1" ht="46.5" customHeight="1">
      <c r="A1415" s="157">
        <v>12</v>
      </c>
      <c r="B1415" s="137" t="s">
        <v>2351</v>
      </c>
      <c r="C1415" s="152" t="s">
        <v>25</v>
      </c>
      <c r="D1415" s="152" t="s">
        <v>1125</v>
      </c>
      <c r="E1415" s="163"/>
      <c r="F1415" s="163"/>
      <c r="G1415" s="216" t="s">
        <v>2352</v>
      </c>
      <c r="H1415" s="163"/>
      <c r="I1415" s="267">
        <v>5628</v>
      </c>
      <c r="J1415" s="267">
        <v>5628</v>
      </c>
      <c r="K1415" s="139"/>
      <c r="L1415" s="139"/>
      <c r="M1415" s="267">
        <v>5628</v>
      </c>
      <c r="N1415" s="139"/>
      <c r="O1415" s="139"/>
      <c r="P1415" s="163"/>
      <c r="Q1415" s="116"/>
    </row>
    <row r="1416" spans="1:17" s="117" customFormat="1" ht="46.5" customHeight="1">
      <c r="A1416" s="157">
        <v>13</v>
      </c>
      <c r="B1416" s="137" t="s">
        <v>2353</v>
      </c>
      <c r="C1416" s="152" t="s">
        <v>25</v>
      </c>
      <c r="D1416" s="216" t="s">
        <v>1159</v>
      </c>
      <c r="E1416" s="163"/>
      <c r="F1416" s="163"/>
      <c r="G1416" s="216" t="s">
        <v>2354</v>
      </c>
      <c r="H1416" s="163"/>
      <c r="I1416" s="267">
        <v>7523</v>
      </c>
      <c r="J1416" s="267">
        <v>7523</v>
      </c>
      <c r="K1416" s="139"/>
      <c r="L1416" s="139"/>
      <c r="M1416" s="267">
        <v>7523</v>
      </c>
      <c r="N1416" s="139"/>
      <c r="O1416" s="139"/>
      <c r="P1416" s="163"/>
      <c r="Q1416" s="116"/>
    </row>
    <row r="1417" spans="1:17" s="117" customFormat="1" ht="46.5" customHeight="1">
      <c r="A1417" s="157">
        <v>14</v>
      </c>
      <c r="B1417" s="137" t="s">
        <v>2355</v>
      </c>
      <c r="C1417" s="152" t="s">
        <v>25</v>
      </c>
      <c r="D1417" s="152" t="s">
        <v>700</v>
      </c>
      <c r="E1417" s="163"/>
      <c r="F1417" s="163"/>
      <c r="G1417" s="216" t="s">
        <v>2356</v>
      </c>
      <c r="H1417" s="163"/>
      <c r="I1417" s="267">
        <v>13290</v>
      </c>
      <c r="J1417" s="267">
        <v>13290</v>
      </c>
      <c r="K1417" s="139"/>
      <c r="L1417" s="139"/>
      <c r="M1417" s="267">
        <v>13290</v>
      </c>
      <c r="N1417" s="139"/>
      <c r="O1417" s="139"/>
      <c r="P1417" s="163"/>
      <c r="Q1417" s="116"/>
    </row>
    <row r="1418" spans="1:17" s="117" customFormat="1" ht="46.5" customHeight="1">
      <c r="A1418" s="157">
        <v>15</v>
      </c>
      <c r="B1418" s="137" t="s">
        <v>2357</v>
      </c>
      <c r="C1418" s="152" t="s">
        <v>25</v>
      </c>
      <c r="D1418" s="152" t="s">
        <v>698</v>
      </c>
      <c r="E1418" s="163"/>
      <c r="F1418" s="163"/>
      <c r="G1418" s="216" t="s">
        <v>2358</v>
      </c>
      <c r="H1418" s="163"/>
      <c r="I1418" s="267">
        <v>7829</v>
      </c>
      <c r="J1418" s="267">
        <v>7829</v>
      </c>
      <c r="K1418" s="139"/>
      <c r="L1418" s="139"/>
      <c r="M1418" s="267">
        <v>7829</v>
      </c>
      <c r="N1418" s="139"/>
      <c r="O1418" s="139"/>
      <c r="P1418" s="163"/>
      <c r="Q1418" s="116"/>
    </row>
    <row r="1419" spans="1:17" s="117" customFormat="1" ht="46.5" customHeight="1">
      <c r="A1419" s="157">
        <v>16</v>
      </c>
      <c r="B1419" s="137" t="s">
        <v>2359</v>
      </c>
      <c r="C1419" s="152" t="s">
        <v>25</v>
      </c>
      <c r="D1419" s="216" t="s">
        <v>1081</v>
      </c>
      <c r="E1419" s="163"/>
      <c r="F1419" s="163"/>
      <c r="G1419" s="216" t="s">
        <v>2360</v>
      </c>
      <c r="H1419" s="163"/>
      <c r="I1419" s="267">
        <v>8622</v>
      </c>
      <c r="J1419" s="267">
        <v>8622</v>
      </c>
      <c r="K1419" s="139"/>
      <c r="L1419" s="139"/>
      <c r="M1419" s="267">
        <v>8622</v>
      </c>
      <c r="N1419" s="139"/>
      <c r="O1419" s="139"/>
      <c r="P1419" s="163"/>
      <c r="Q1419" s="116"/>
    </row>
    <row r="1420" spans="1:17" s="117" customFormat="1" ht="46.5" customHeight="1">
      <c r="A1420" s="157">
        <v>17</v>
      </c>
      <c r="B1420" s="137" t="s">
        <v>2361</v>
      </c>
      <c r="C1420" s="152" t="s">
        <v>25</v>
      </c>
      <c r="D1420" s="216" t="s">
        <v>2362</v>
      </c>
      <c r="E1420" s="158"/>
      <c r="F1420" s="158"/>
      <c r="G1420" s="152" t="s">
        <v>2363</v>
      </c>
      <c r="H1420" s="158"/>
      <c r="I1420" s="267">
        <f>6*2000</f>
        <v>12000</v>
      </c>
      <c r="J1420" s="267">
        <f>6*2000</f>
        <v>12000</v>
      </c>
      <c r="K1420" s="139"/>
      <c r="L1420" s="139"/>
      <c r="M1420" s="267">
        <f>6*2000</f>
        <v>12000</v>
      </c>
      <c r="N1420" s="139"/>
      <c r="O1420" s="139"/>
      <c r="P1420" s="182"/>
      <c r="Q1420" s="116"/>
    </row>
    <row r="1421" spans="1:17" s="117" customFormat="1" ht="46.5" customHeight="1">
      <c r="A1421" s="157">
        <v>18</v>
      </c>
      <c r="B1421" s="137" t="s">
        <v>2364</v>
      </c>
      <c r="C1421" s="152" t="s">
        <v>25</v>
      </c>
      <c r="D1421" s="216" t="s">
        <v>2362</v>
      </c>
      <c r="E1421" s="158"/>
      <c r="F1421" s="158"/>
      <c r="G1421" s="152" t="s">
        <v>1132</v>
      </c>
      <c r="H1421" s="158"/>
      <c r="I1421" s="267">
        <f>4*2500</f>
        <v>10000</v>
      </c>
      <c r="J1421" s="267">
        <f>4*2500</f>
        <v>10000</v>
      </c>
      <c r="K1421" s="139"/>
      <c r="L1421" s="139"/>
      <c r="M1421" s="267">
        <f>4*2500</f>
        <v>10000</v>
      </c>
      <c r="N1421" s="139"/>
      <c r="O1421" s="139"/>
      <c r="P1421" s="158"/>
      <c r="Q1421" s="116"/>
    </row>
    <row r="1422" spans="1:17" s="117" customFormat="1" ht="46.5" customHeight="1">
      <c r="A1422" s="157">
        <v>19</v>
      </c>
      <c r="B1422" s="137" t="s">
        <v>2365</v>
      </c>
      <c r="C1422" s="152" t="s">
        <v>25</v>
      </c>
      <c r="D1422" s="216" t="s">
        <v>2366</v>
      </c>
      <c r="E1422" s="158"/>
      <c r="F1422" s="158"/>
      <c r="G1422" s="152" t="s">
        <v>1977</v>
      </c>
      <c r="H1422" s="158"/>
      <c r="I1422" s="267">
        <f>10*1800</f>
        <v>18000</v>
      </c>
      <c r="J1422" s="267">
        <f>10*1800</f>
        <v>18000</v>
      </c>
      <c r="K1422" s="139"/>
      <c r="L1422" s="139"/>
      <c r="M1422" s="267">
        <f>10*1800</f>
        <v>18000</v>
      </c>
      <c r="N1422" s="139"/>
      <c r="O1422" s="139"/>
      <c r="P1422" s="158"/>
      <c r="Q1422" s="116"/>
    </row>
    <row r="1423" spans="1:17" s="117" customFormat="1" ht="46.5" customHeight="1">
      <c r="A1423" s="157">
        <v>20</v>
      </c>
      <c r="B1423" s="137" t="s">
        <v>2367</v>
      </c>
      <c r="C1423" s="152" t="s">
        <v>25</v>
      </c>
      <c r="D1423" s="152" t="s">
        <v>2368</v>
      </c>
      <c r="E1423" s="158"/>
      <c r="F1423" s="158"/>
      <c r="G1423" s="152" t="s">
        <v>1977</v>
      </c>
      <c r="H1423" s="158"/>
      <c r="I1423" s="267">
        <v>16000</v>
      </c>
      <c r="J1423" s="267">
        <v>16000</v>
      </c>
      <c r="K1423" s="139"/>
      <c r="L1423" s="139"/>
      <c r="M1423" s="267">
        <v>16000</v>
      </c>
      <c r="N1423" s="139"/>
      <c r="O1423" s="139"/>
      <c r="P1423" s="158"/>
      <c r="Q1423" s="116"/>
    </row>
    <row r="1424" spans="1:17" s="117" customFormat="1" ht="46.5" customHeight="1">
      <c r="A1424" s="157">
        <v>21</v>
      </c>
      <c r="B1424" s="137" t="s">
        <v>2369</v>
      </c>
      <c r="C1424" s="152" t="s">
        <v>25</v>
      </c>
      <c r="D1424" s="216" t="s">
        <v>2370</v>
      </c>
      <c r="E1424" s="158"/>
      <c r="F1424" s="158"/>
      <c r="G1424" s="152" t="s">
        <v>2371</v>
      </c>
      <c r="H1424" s="158"/>
      <c r="I1424" s="267">
        <f>10.6*1800</f>
        <v>19080</v>
      </c>
      <c r="J1424" s="267">
        <f>10.6*1800</f>
        <v>19080</v>
      </c>
      <c r="K1424" s="139"/>
      <c r="L1424" s="139"/>
      <c r="M1424" s="267">
        <f>10.6*1800</f>
        <v>19080</v>
      </c>
      <c r="N1424" s="139"/>
      <c r="O1424" s="139"/>
      <c r="P1424" s="182"/>
      <c r="Q1424" s="116"/>
    </row>
    <row r="1425" spans="1:17" s="117" customFormat="1" ht="46.5" customHeight="1">
      <c r="A1425" s="157">
        <v>22</v>
      </c>
      <c r="B1425" s="154" t="s">
        <v>2372</v>
      </c>
      <c r="C1425" s="152" t="s">
        <v>25</v>
      </c>
      <c r="D1425" s="152" t="s">
        <v>895</v>
      </c>
      <c r="E1425" s="152">
        <v>2028</v>
      </c>
      <c r="F1425" s="152">
        <v>2030</v>
      </c>
      <c r="G1425" s="153" t="s">
        <v>2373</v>
      </c>
      <c r="H1425" s="152"/>
      <c r="I1425" s="265">
        <v>14900</v>
      </c>
      <c r="J1425" s="265">
        <v>14900</v>
      </c>
      <c r="K1425" s="265"/>
      <c r="L1425" s="265"/>
      <c r="M1425" s="265">
        <f>I1425-K1425</f>
        <v>14900</v>
      </c>
      <c r="N1425" s="172"/>
      <c r="O1425" s="172"/>
      <c r="P1425" s="152" t="s">
        <v>2145</v>
      </c>
      <c r="Q1425" s="116"/>
    </row>
    <row r="1426" spans="1:17" s="117" customFormat="1" ht="46.5" customHeight="1">
      <c r="A1426" s="152" t="s">
        <v>93</v>
      </c>
      <c r="B1426" s="131" t="s">
        <v>182</v>
      </c>
      <c r="C1426" s="152"/>
      <c r="D1426" s="152"/>
      <c r="E1426" s="152"/>
      <c r="F1426" s="152"/>
      <c r="G1426" s="152"/>
      <c r="H1426" s="152"/>
      <c r="I1426" s="274">
        <f>SUM(I1427:I1438)</f>
        <v>328799.59999999998</v>
      </c>
      <c r="J1426" s="274">
        <f>SUM(J1427:J1438)</f>
        <v>328800</v>
      </c>
      <c r="K1426" s="274">
        <f>SUM(K1427:K1438)</f>
        <v>0</v>
      </c>
      <c r="L1426" s="274">
        <f>SUM(L1427:L1438)</f>
        <v>0</v>
      </c>
      <c r="M1426" s="274">
        <f>SUM(M1427:M1438)</f>
        <v>328800</v>
      </c>
      <c r="N1426" s="172"/>
      <c r="O1426" s="172"/>
      <c r="P1426" s="152"/>
      <c r="Q1426" s="116"/>
    </row>
    <row r="1427" spans="1:17" s="117" customFormat="1" ht="46.5" customHeight="1">
      <c r="A1427" s="157">
        <v>1</v>
      </c>
      <c r="B1427" s="154" t="s">
        <v>2374</v>
      </c>
      <c r="C1427" s="152" t="s">
        <v>25</v>
      </c>
      <c r="D1427" s="152" t="s">
        <v>2375</v>
      </c>
      <c r="E1427" s="152">
        <v>2026</v>
      </c>
      <c r="F1427" s="152">
        <v>2028</v>
      </c>
      <c r="G1427" s="155" t="s">
        <v>2376</v>
      </c>
      <c r="H1427" s="152"/>
      <c r="I1427" s="265">
        <v>14900</v>
      </c>
      <c r="J1427" s="265">
        <v>14900</v>
      </c>
      <c r="K1427" s="265"/>
      <c r="L1427" s="265"/>
      <c r="M1427" s="265">
        <v>14900</v>
      </c>
      <c r="N1427" s="172"/>
      <c r="O1427" s="172"/>
      <c r="P1427" s="152" t="s">
        <v>2145</v>
      </c>
      <c r="Q1427" s="116"/>
    </row>
    <row r="1428" spans="1:17" s="117" customFormat="1" ht="46.5" customHeight="1">
      <c r="A1428" s="157">
        <v>2</v>
      </c>
      <c r="B1428" s="154" t="s">
        <v>2377</v>
      </c>
      <c r="C1428" s="152" t="s">
        <v>25</v>
      </c>
      <c r="D1428" s="152" t="s">
        <v>2375</v>
      </c>
      <c r="E1428" s="152">
        <v>2028</v>
      </c>
      <c r="F1428" s="152">
        <v>2030</v>
      </c>
      <c r="G1428" s="155" t="s">
        <v>2378</v>
      </c>
      <c r="H1428" s="152"/>
      <c r="I1428" s="265">
        <v>18000</v>
      </c>
      <c r="J1428" s="265">
        <v>18000</v>
      </c>
      <c r="K1428" s="265"/>
      <c r="L1428" s="265"/>
      <c r="M1428" s="265">
        <f>I1428-K1428</f>
        <v>18000</v>
      </c>
      <c r="N1428" s="172"/>
      <c r="O1428" s="172"/>
      <c r="P1428" s="152" t="s">
        <v>2145</v>
      </c>
      <c r="Q1428" s="116"/>
    </row>
    <row r="1429" spans="1:17" s="117" customFormat="1" ht="46.5" customHeight="1">
      <c r="A1429" s="293" t="s">
        <v>85</v>
      </c>
      <c r="B1429" s="290" t="s">
        <v>1043</v>
      </c>
      <c r="C1429" s="311"/>
      <c r="D1429" s="311"/>
      <c r="E1429" s="289"/>
      <c r="F1429" s="289"/>
      <c r="G1429" s="312"/>
      <c r="H1429" s="313"/>
      <c r="I1429" s="292"/>
      <c r="J1429" s="292"/>
      <c r="K1429" s="292"/>
      <c r="L1429" s="292"/>
      <c r="M1429" s="292"/>
      <c r="N1429" s="292">
        <v>0</v>
      </c>
      <c r="O1429" s="292">
        <v>0</v>
      </c>
      <c r="P1429" s="273"/>
      <c r="Q1429" s="116"/>
    </row>
    <row r="1430" spans="1:17" s="117" customFormat="1" ht="46.5" customHeight="1">
      <c r="A1430" s="294">
        <v>1</v>
      </c>
      <c r="B1430" s="295" t="s">
        <v>2379</v>
      </c>
      <c r="C1430" s="227" t="s">
        <v>24</v>
      </c>
      <c r="D1430" s="227" t="s">
        <v>1308</v>
      </c>
      <c r="E1430" s="294">
        <v>2026</v>
      </c>
      <c r="F1430" s="294">
        <v>2028</v>
      </c>
      <c r="G1430" s="227" t="s">
        <v>2380</v>
      </c>
      <c r="H1430" s="228"/>
      <c r="I1430" s="279">
        <v>98000</v>
      </c>
      <c r="J1430" s="279">
        <v>98000</v>
      </c>
      <c r="K1430" s="279"/>
      <c r="L1430" s="279"/>
      <c r="M1430" s="279">
        <v>98000</v>
      </c>
      <c r="N1430" s="279"/>
      <c r="O1430" s="279"/>
      <c r="P1430" s="273"/>
      <c r="Q1430" s="116"/>
    </row>
    <row r="1431" spans="1:17" s="117" customFormat="1" ht="46.5" customHeight="1">
      <c r="A1431" s="294">
        <v>2</v>
      </c>
      <c r="B1431" s="295" t="s">
        <v>2381</v>
      </c>
      <c r="C1431" s="227" t="s">
        <v>25</v>
      </c>
      <c r="D1431" s="227" t="s">
        <v>1250</v>
      </c>
      <c r="E1431" s="294">
        <v>2026</v>
      </c>
      <c r="F1431" s="294">
        <v>2028</v>
      </c>
      <c r="G1431" s="294" t="s">
        <v>2382</v>
      </c>
      <c r="H1431" s="228"/>
      <c r="I1431" s="279">
        <v>15500</v>
      </c>
      <c r="J1431" s="279">
        <v>15500</v>
      </c>
      <c r="K1431" s="279"/>
      <c r="L1431" s="279"/>
      <c r="M1431" s="279">
        <v>15500</v>
      </c>
      <c r="N1431" s="279"/>
      <c r="O1431" s="279"/>
      <c r="P1431" s="273"/>
      <c r="Q1431" s="116"/>
    </row>
    <row r="1432" spans="1:17" s="117" customFormat="1" ht="46.5" customHeight="1">
      <c r="A1432" s="294">
        <v>3</v>
      </c>
      <c r="B1432" s="295" t="s">
        <v>2383</v>
      </c>
      <c r="C1432" s="227" t="s">
        <v>25</v>
      </c>
      <c r="D1432" s="227" t="s">
        <v>1279</v>
      </c>
      <c r="E1432" s="294">
        <v>2026</v>
      </c>
      <c r="F1432" s="294">
        <v>2028</v>
      </c>
      <c r="G1432" s="294" t="s">
        <v>2384</v>
      </c>
      <c r="H1432" s="228"/>
      <c r="I1432" s="279">
        <v>23900</v>
      </c>
      <c r="J1432" s="279">
        <v>23900</v>
      </c>
      <c r="K1432" s="279"/>
      <c r="L1432" s="279"/>
      <c r="M1432" s="279">
        <v>23900</v>
      </c>
      <c r="N1432" s="279"/>
      <c r="O1432" s="279"/>
      <c r="P1432" s="273"/>
      <c r="Q1432" s="116"/>
    </row>
    <row r="1433" spans="1:17" s="117" customFormat="1" ht="46.5" customHeight="1">
      <c r="A1433" s="294">
        <v>4</v>
      </c>
      <c r="B1433" s="295" t="s">
        <v>2385</v>
      </c>
      <c r="C1433" s="227" t="s">
        <v>25</v>
      </c>
      <c r="D1433" s="227" t="s">
        <v>1327</v>
      </c>
      <c r="E1433" s="294">
        <v>2026</v>
      </c>
      <c r="F1433" s="294">
        <v>2028</v>
      </c>
      <c r="G1433" s="294" t="s">
        <v>1295</v>
      </c>
      <c r="H1433" s="228"/>
      <c r="I1433" s="279">
        <v>14500</v>
      </c>
      <c r="J1433" s="279">
        <v>14500</v>
      </c>
      <c r="K1433" s="279"/>
      <c r="L1433" s="279"/>
      <c r="M1433" s="279">
        <v>14500</v>
      </c>
      <c r="N1433" s="279"/>
      <c r="O1433" s="279"/>
      <c r="P1433" s="273"/>
      <c r="Q1433" s="116"/>
    </row>
    <row r="1434" spans="1:17" s="117" customFormat="1" ht="46.5" customHeight="1">
      <c r="A1434" s="294">
        <v>5</v>
      </c>
      <c r="B1434" s="295" t="s">
        <v>2386</v>
      </c>
      <c r="C1434" s="227" t="s">
        <v>25</v>
      </c>
      <c r="D1434" s="227" t="s">
        <v>1241</v>
      </c>
      <c r="E1434" s="294">
        <v>2028</v>
      </c>
      <c r="F1434" s="294">
        <v>2030</v>
      </c>
      <c r="G1434" s="227" t="s">
        <v>2387</v>
      </c>
      <c r="H1434" s="228"/>
      <c r="I1434" s="279">
        <v>52000</v>
      </c>
      <c r="J1434" s="279">
        <v>52000</v>
      </c>
      <c r="K1434" s="279"/>
      <c r="L1434" s="279"/>
      <c r="M1434" s="279">
        <v>52000</v>
      </c>
      <c r="N1434" s="279"/>
      <c r="O1434" s="279"/>
      <c r="P1434" s="273"/>
      <c r="Q1434" s="116"/>
    </row>
    <row r="1435" spans="1:17" s="117" customFormat="1" ht="46.5" customHeight="1">
      <c r="A1435" s="294">
        <v>6</v>
      </c>
      <c r="B1435" s="314" t="s">
        <v>2388</v>
      </c>
      <c r="C1435" s="227" t="s">
        <v>25</v>
      </c>
      <c r="D1435" s="227" t="s">
        <v>1319</v>
      </c>
      <c r="E1435" s="294">
        <v>2028</v>
      </c>
      <c r="F1435" s="294">
        <v>2030</v>
      </c>
      <c r="G1435" s="294" t="s">
        <v>274</v>
      </c>
      <c r="H1435" s="228"/>
      <c r="I1435" s="279">
        <v>46999.6</v>
      </c>
      <c r="J1435" s="279">
        <v>47000</v>
      </c>
      <c r="K1435" s="279"/>
      <c r="L1435" s="279"/>
      <c r="M1435" s="279">
        <v>47000</v>
      </c>
      <c r="N1435" s="279"/>
      <c r="O1435" s="279"/>
      <c r="P1435" s="273"/>
      <c r="Q1435" s="116"/>
    </row>
    <row r="1436" spans="1:17" s="117" customFormat="1" ht="46.5" customHeight="1">
      <c r="A1436" s="294">
        <v>7</v>
      </c>
      <c r="B1436" s="295" t="s">
        <v>2389</v>
      </c>
      <c r="C1436" s="227" t="s">
        <v>25</v>
      </c>
      <c r="D1436" s="227" t="s">
        <v>1247</v>
      </c>
      <c r="E1436" s="294">
        <v>2028</v>
      </c>
      <c r="F1436" s="294">
        <v>2030</v>
      </c>
      <c r="G1436" s="294" t="s">
        <v>1529</v>
      </c>
      <c r="H1436" s="228"/>
      <c r="I1436" s="279">
        <v>15000</v>
      </c>
      <c r="J1436" s="279">
        <v>15000</v>
      </c>
      <c r="K1436" s="279"/>
      <c r="L1436" s="279"/>
      <c r="M1436" s="279">
        <v>15000</v>
      </c>
      <c r="N1436" s="279"/>
      <c r="O1436" s="279"/>
      <c r="P1436" s="273"/>
      <c r="Q1436" s="116"/>
    </row>
    <row r="1437" spans="1:17" s="117" customFormat="1" ht="46.5" customHeight="1">
      <c r="A1437" s="293" t="s">
        <v>86</v>
      </c>
      <c r="B1437" s="290" t="s">
        <v>985</v>
      </c>
      <c r="C1437" s="227"/>
      <c r="D1437" s="227"/>
      <c r="E1437" s="228"/>
      <c r="F1437" s="228"/>
      <c r="G1437" s="294"/>
      <c r="H1437" s="228"/>
      <c r="I1437" s="292"/>
      <c r="J1437" s="292"/>
      <c r="K1437" s="292"/>
      <c r="L1437" s="292"/>
      <c r="M1437" s="292"/>
      <c r="N1437" s="292">
        <v>0</v>
      </c>
      <c r="O1437" s="292">
        <v>0</v>
      </c>
      <c r="P1437" s="273"/>
      <c r="Q1437" s="116"/>
    </row>
    <row r="1438" spans="1:17" s="117" customFormat="1" ht="46.5" customHeight="1">
      <c r="A1438" s="294">
        <v>1</v>
      </c>
      <c r="B1438" s="295" t="s">
        <v>2390</v>
      </c>
      <c r="C1438" s="227" t="s">
        <v>25</v>
      </c>
      <c r="D1438" s="227" t="s">
        <v>1279</v>
      </c>
      <c r="E1438" s="294">
        <v>2028</v>
      </c>
      <c r="F1438" s="294">
        <v>2030</v>
      </c>
      <c r="G1438" s="227" t="s">
        <v>1238</v>
      </c>
      <c r="H1438" s="228"/>
      <c r="I1438" s="279">
        <v>30000</v>
      </c>
      <c r="J1438" s="279">
        <v>30000</v>
      </c>
      <c r="K1438" s="279"/>
      <c r="L1438" s="279"/>
      <c r="M1438" s="279">
        <v>30000</v>
      </c>
      <c r="N1438" s="279"/>
      <c r="O1438" s="279"/>
      <c r="P1438" s="273"/>
      <c r="Q1438" s="116"/>
    </row>
    <row r="1440" spans="1:17">
      <c r="B1440" s="249" t="s">
        <v>59</v>
      </c>
    </row>
  </sheetData>
  <mergeCells count="30">
    <mergeCell ref="A1:P1"/>
    <mergeCell ref="A2:P2"/>
    <mergeCell ref="A3:P3"/>
    <mergeCell ref="A4:P4"/>
    <mergeCell ref="A5:A11"/>
    <mergeCell ref="B5:B11"/>
    <mergeCell ref="C5:C11"/>
    <mergeCell ref="D5:D11"/>
    <mergeCell ref="E5:F6"/>
    <mergeCell ref="G5:G11"/>
    <mergeCell ref="H5:J6"/>
    <mergeCell ref="K5:L6"/>
    <mergeCell ref="M5:O6"/>
    <mergeCell ref="P5:P11"/>
    <mergeCell ref="E7:E11"/>
    <mergeCell ref="F7:F11"/>
    <mergeCell ref="C85:G85"/>
    <mergeCell ref="P637:P640"/>
    <mergeCell ref="P887:P890"/>
    <mergeCell ref="M7:M11"/>
    <mergeCell ref="N7:O7"/>
    <mergeCell ref="I8:I11"/>
    <mergeCell ref="J8:J11"/>
    <mergeCell ref="N8:N11"/>
    <mergeCell ref="O8:O11"/>
    <mergeCell ref="H7:H11"/>
    <mergeCell ref="I7:J7"/>
    <mergeCell ref="K7:K11"/>
    <mergeCell ref="L7:L11"/>
    <mergeCell ref="C61:G61"/>
  </mergeCells>
  <pageMargins left="0.20866141699999999" right="0.20866141699999999" top="0.49803149600000002" bottom="0.24803149599999999" header="0.31496062992126" footer="0.31496062992126"/>
  <pageSetup paperSize="9" scale="49" firstPageNumber="49" fitToHeight="0" orientation="landscape" useFirstPageNumber="1" r:id="rId1"/>
  <headerFooter>
    <oddHeader>&amp;C&amp;P</oddHead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F52"/>
  <sheetViews>
    <sheetView workbookViewId="0">
      <selection activeCell="E55" sqref="E55"/>
    </sheetView>
  </sheetViews>
  <sheetFormatPr defaultColWidth="9.140625" defaultRowHeight="15.75"/>
  <cols>
    <col min="1" max="1" width="9.140625" style="18"/>
    <col min="2" max="2" width="33" style="89" customWidth="1"/>
    <col min="3" max="3" width="18.85546875" style="89" customWidth="1"/>
    <col min="4" max="4" width="16.28515625" style="90" customWidth="1"/>
    <col min="5" max="5" width="16.85546875" style="90" customWidth="1"/>
    <col min="6" max="6" width="63.28515625" style="89" customWidth="1"/>
    <col min="7" max="16384" width="9.140625" style="19"/>
  </cols>
  <sheetData>
    <row r="1" spans="1:6" s="17" customFormat="1">
      <c r="A1" s="489" t="s">
        <v>400</v>
      </c>
      <c r="B1" s="489"/>
      <c r="C1" s="489"/>
      <c r="D1" s="489"/>
      <c r="E1" s="489"/>
      <c r="F1" s="489"/>
    </row>
    <row r="2" spans="1:6">
      <c r="A2" s="490"/>
      <c r="B2" s="490"/>
      <c r="C2" s="490"/>
      <c r="D2" s="490"/>
      <c r="E2" s="490"/>
      <c r="F2" s="490"/>
    </row>
    <row r="4" spans="1:6" s="21" customFormat="1">
      <c r="A4" s="12" t="s">
        <v>0</v>
      </c>
      <c r="B4" s="13" t="s">
        <v>295</v>
      </c>
      <c r="C4" s="13" t="s">
        <v>296</v>
      </c>
      <c r="D4" s="86" t="s">
        <v>297</v>
      </c>
      <c r="E4" s="86" t="s">
        <v>298</v>
      </c>
      <c r="F4" s="13" t="s">
        <v>312</v>
      </c>
    </row>
    <row r="5" spans="1:6">
      <c r="A5" s="16">
        <v>1</v>
      </c>
      <c r="B5" s="87" t="s">
        <v>303</v>
      </c>
      <c r="C5" s="15" t="s">
        <v>304</v>
      </c>
      <c r="D5" s="88">
        <v>45533</v>
      </c>
      <c r="E5" s="88">
        <v>45533</v>
      </c>
      <c r="F5" s="14" t="s">
        <v>305</v>
      </c>
    </row>
    <row r="6" spans="1:6" ht="31.5">
      <c r="A6" s="16">
        <v>2</v>
      </c>
      <c r="B6" s="87" t="s">
        <v>307</v>
      </c>
      <c r="C6" s="15" t="s">
        <v>306</v>
      </c>
      <c r="D6" s="88">
        <v>45533</v>
      </c>
      <c r="E6" s="88">
        <v>45534</v>
      </c>
      <c r="F6" s="14" t="s">
        <v>637</v>
      </c>
    </row>
    <row r="7" spans="1:6" ht="31.5">
      <c r="A7" s="16">
        <v>3</v>
      </c>
      <c r="B7" s="87" t="s">
        <v>311</v>
      </c>
      <c r="C7" s="15" t="s">
        <v>310</v>
      </c>
      <c r="D7" s="88">
        <v>45541</v>
      </c>
      <c r="E7" s="88">
        <v>45544</v>
      </c>
      <c r="F7" s="14" t="s">
        <v>709</v>
      </c>
    </row>
    <row r="8" spans="1:6">
      <c r="A8" s="16">
        <v>4</v>
      </c>
      <c r="B8" s="87" t="s">
        <v>313</v>
      </c>
      <c r="C8" s="15" t="s">
        <v>314</v>
      </c>
      <c r="D8" s="88">
        <v>45539</v>
      </c>
      <c r="E8" s="88">
        <v>45546</v>
      </c>
      <c r="F8" s="14" t="s">
        <v>315</v>
      </c>
    </row>
    <row r="9" spans="1:6">
      <c r="A9" s="16">
        <v>5</v>
      </c>
      <c r="B9" s="87" t="s">
        <v>318</v>
      </c>
      <c r="C9" s="15" t="s">
        <v>319</v>
      </c>
      <c r="D9" s="88">
        <v>45544</v>
      </c>
      <c r="E9" s="88">
        <v>45546</v>
      </c>
      <c r="F9" s="14" t="s">
        <v>320</v>
      </c>
    </row>
    <row r="10" spans="1:6" ht="31.5">
      <c r="A10" s="16">
        <v>6</v>
      </c>
      <c r="B10" s="87" t="s">
        <v>322</v>
      </c>
      <c r="C10" s="15" t="s">
        <v>321</v>
      </c>
      <c r="D10" s="88">
        <v>45546</v>
      </c>
      <c r="E10" s="88">
        <v>45546</v>
      </c>
      <c r="F10" s="14" t="s">
        <v>860</v>
      </c>
    </row>
    <row r="11" spans="1:6" ht="31.5">
      <c r="A11" s="16">
        <v>7</v>
      </c>
      <c r="B11" s="87" t="s">
        <v>353</v>
      </c>
      <c r="C11" s="15" t="s">
        <v>354</v>
      </c>
      <c r="D11" s="88">
        <v>45545</v>
      </c>
      <c r="E11" s="88">
        <v>45546</v>
      </c>
      <c r="F11" s="14"/>
    </row>
    <row r="12" spans="1:6" ht="31.5">
      <c r="A12" s="16">
        <v>8</v>
      </c>
      <c r="B12" s="87" t="s">
        <v>357</v>
      </c>
      <c r="C12" s="15" t="s">
        <v>358</v>
      </c>
      <c r="D12" s="88">
        <v>45545</v>
      </c>
      <c r="E12" s="88">
        <v>45546</v>
      </c>
      <c r="F12" s="14" t="s">
        <v>861</v>
      </c>
    </row>
    <row r="13" spans="1:6" ht="31.5">
      <c r="A13" s="16">
        <v>9</v>
      </c>
      <c r="B13" s="87" t="s">
        <v>361</v>
      </c>
      <c r="C13" s="15" t="s">
        <v>362</v>
      </c>
      <c r="D13" s="88">
        <v>45546</v>
      </c>
      <c r="E13" s="88">
        <v>45546</v>
      </c>
      <c r="F13" s="14" t="s">
        <v>387</v>
      </c>
    </row>
    <row r="14" spans="1:6" ht="31.5">
      <c r="A14" s="16">
        <v>10</v>
      </c>
      <c r="B14" s="87" t="s">
        <v>364</v>
      </c>
      <c r="C14" s="15" t="s">
        <v>363</v>
      </c>
      <c r="D14" s="88">
        <v>45546</v>
      </c>
      <c r="E14" s="88">
        <v>45546</v>
      </c>
      <c r="F14" s="14" t="s">
        <v>368</v>
      </c>
    </row>
    <row r="15" spans="1:6">
      <c r="A15" s="16">
        <v>11</v>
      </c>
      <c r="B15" s="87" t="s">
        <v>369</v>
      </c>
      <c r="C15" s="15" t="s">
        <v>370</v>
      </c>
      <c r="D15" s="88">
        <v>45546</v>
      </c>
      <c r="E15" s="88">
        <v>45546</v>
      </c>
      <c r="F15" s="14" t="s">
        <v>382</v>
      </c>
    </row>
    <row r="16" spans="1:6">
      <c r="A16" s="16">
        <v>12</v>
      </c>
      <c r="B16" s="87" t="s">
        <v>371</v>
      </c>
      <c r="C16" s="15" t="s">
        <v>372</v>
      </c>
      <c r="D16" s="88">
        <v>45546</v>
      </c>
      <c r="E16" s="88">
        <v>45546</v>
      </c>
      <c r="F16" s="14" t="s">
        <v>386</v>
      </c>
    </row>
    <row r="17" spans="1:6">
      <c r="A17" s="16">
        <v>13</v>
      </c>
      <c r="B17" s="87" t="s">
        <v>373</v>
      </c>
      <c r="C17" s="15" t="s">
        <v>374</v>
      </c>
      <c r="D17" s="88">
        <v>45542</v>
      </c>
      <c r="E17" s="88">
        <v>45546</v>
      </c>
      <c r="F17" s="14"/>
    </row>
    <row r="18" spans="1:6" ht="31.5">
      <c r="A18" s="16">
        <v>14</v>
      </c>
      <c r="B18" s="87" t="s">
        <v>388</v>
      </c>
      <c r="C18" s="15" t="s">
        <v>389</v>
      </c>
      <c r="D18" s="88">
        <v>45545</v>
      </c>
      <c r="E18" s="88">
        <v>45547</v>
      </c>
      <c r="F18" s="14" t="s">
        <v>397</v>
      </c>
    </row>
    <row r="19" spans="1:6" ht="31.5">
      <c r="A19" s="16">
        <v>15</v>
      </c>
      <c r="B19" s="87" t="s">
        <v>398</v>
      </c>
      <c r="C19" s="15" t="s">
        <v>399</v>
      </c>
      <c r="D19" s="88">
        <v>45546</v>
      </c>
      <c r="E19" s="88">
        <v>45547</v>
      </c>
      <c r="F19" s="14" t="s">
        <v>450</v>
      </c>
    </row>
    <row r="20" spans="1:6">
      <c r="A20" s="16">
        <v>16</v>
      </c>
      <c r="B20" s="87" t="s">
        <v>451</v>
      </c>
      <c r="C20" s="15" t="s">
        <v>452</v>
      </c>
      <c r="D20" s="88">
        <v>45545</v>
      </c>
      <c r="E20" s="88">
        <v>45547</v>
      </c>
      <c r="F20" s="14" t="s">
        <v>462</v>
      </c>
    </row>
    <row r="21" spans="1:6">
      <c r="A21" s="16">
        <v>17</v>
      </c>
      <c r="B21" s="87" t="s">
        <v>112</v>
      </c>
      <c r="C21" s="15" t="s">
        <v>463</v>
      </c>
      <c r="D21" s="88">
        <v>45546</v>
      </c>
      <c r="E21" s="88">
        <v>45547</v>
      </c>
      <c r="F21" s="14" t="s">
        <v>476</v>
      </c>
    </row>
    <row r="22" spans="1:6">
      <c r="A22" s="16">
        <v>18</v>
      </c>
      <c r="B22" s="87" t="s">
        <v>248</v>
      </c>
      <c r="C22" s="15" t="s">
        <v>477</v>
      </c>
      <c r="D22" s="88">
        <v>45546</v>
      </c>
      <c r="E22" s="88">
        <v>45548</v>
      </c>
      <c r="F22" s="14"/>
    </row>
    <row r="23" spans="1:6">
      <c r="A23" s="16">
        <v>19</v>
      </c>
      <c r="B23" s="87" t="s">
        <v>488</v>
      </c>
      <c r="C23" s="15" t="s">
        <v>489</v>
      </c>
      <c r="D23" s="88">
        <v>45545</v>
      </c>
      <c r="E23" s="88">
        <v>45548</v>
      </c>
      <c r="F23" s="14" t="s">
        <v>862</v>
      </c>
    </row>
    <row r="24" spans="1:6">
      <c r="A24" s="16">
        <v>20</v>
      </c>
      <c r="B24" s="87" t="s">
        <v>520</v>
      </c>
      <c r="C24" s="15" t="s">
        <v>521</v>
      </c>
      <c r="D24" s="88">
        <v>45547</v>
      </c>
      <c r="E24" s="88">
        <v>45548</v>
      </c>
      <c r="F24" s="14"/>
    </row>
    <row r="25" spans="1:6" ht="31.5">
      <c r="A25" s="16">
        <v>21</v>
      </c>
      <c r="B25" s="87" t="s">
        <v>524</v>
      </c>
      <c r="C25" s="15" t="s">
        <v>525</v>
      </c>
      <c r="D25" s="88">
        <v>45545</v>
      </c>
      <c r="E25" s="88">
        <v>45549</v>
      </c>
      <c r="F25" s="14" t="s">
        <v>535</v>
      </c>
    </row>
    <row r="26" spans="1:6" ht="31.5">
      <c r="A26" s="16">
        <v>22</v>
      </c>
      <c r="B26" s="14" t="s">
        <v>540</v>
      </c>
      <c r="C26" s="15" t="s">
        <v>539</v>
      </c>
      <c r="D26" s="88">
        <v>45548</v>
      </c>
      <c r="E26" s="88">
        <v>45551</v>
      </c>
      <c r="F26" s="14" t="s">
        <v>562</v>
      </c>
    </row>
    <row r="27" spans="1:6" ht="63">
      <c r="A27" s="16">
        <v>23</v>
      </c>
      <c r="B27" s="14" t="s">
        <v>184</v>
      </c>
      <c r="C27" s="15" t="s">
        <v>563</v>
      </c>
      <c r="D27" s="88">
        <v>45551</v>
      </c>
      <c r="E27" s="88">
        <v>45551</v>
      </c>
      <c r="F27" s="14" t="s">
        <v>583</v>
      </c>
    </row>
    <row r="28" spans="1:6">
      <c r="A28" s="16">
        <v>24</v>
      </c>
      <c r="B28" s="14" t="s">
        <v>584</v>
      </c>
      <c r="C28" s="15" t="s">
        <v>585</v>
      </c>
      <c r="D28" s="88">
        <v>45551</v>
      </c>
      <c r="E28" s="88">
        <v>45551</v>
      </c>
      <c r="F28" s="14" t="s">
        <v>586</v>
      </c>
    </row>
    <row r="29" spans="1:6">
      <c r="A29" s="16">
        <v>25</v>
      </c>
      <c r="B29" s="14" t="s">
        <v>595</v>
      </c>
      <c r="C29" s="15" t="s">
        <v>863</v>
      </c>
      <c r="D29" s="88"/>
      <c r="E29" s="88">
        <v>45554</v>
      </c>
      <c r="F29" s="14"/>
    </row>
    <row r="30" spans="1:6" ht="31.5">
      <c r="A30" s="16">
        <v>26</v>
      </c>
      <c r="B30" s="14" t="s">
        <v>181</v>
      </c>
      <c r="C30" s="15" t="s">
        <v>639</v>
      </c>
      <c r="D30" s="88" t="s">
        <v>640</v>
      </c>
      <c r="E30" s="88">
        <v>45552</v>
      </c>
      <c r="F30" s="14" t="s">
        <v>641</v>
      </c>
    </row>
    <row r="31" spans="1:6" ht="31.5">
      <c r="A31" s="16">
        <v>27</v>
      </c>
      <c r="B31" s="14" t="s">
        <v>667</v>
      </c>
      <c r="C31" s="15" t="s">
        <v>864</v>
      </c>
      <c r="D31" s="88">
        <v>45555</v>
      </c>
      <c r="E31" s="88">
        <v>45555</v>
      </c>
      <c r="F31" s="14" t="s">
        <v>865</v>
      </c>
    </row>
    <row r="32" spans="1:6">
      <c r="A32" s="16">
        <v>28</v>
      </c>
      <c r="B32" s="14" t="s">
        <v>183</v>
      </c>
      <c r="C32" s="15" t="s">
        <v>672</v>
      </c>
      <c r="D32" s="88" t="s">
        <v>673</v>
      </c>
      <c r="E32" s="88">
        <v>45552</v>
      </c>
      <c r="F32" s="14" t="s">
        <v>681</v>
      </c>
    </row>
    <row r="33" spans="1:6" ht="31.5">
      <c r="A33" s="16">
        <v>29</v>
      </c>
      <c r="B33" s="14" t="s">
        <v>682</v>
      </c>
      <c r="C33" s="15" t="s">
        <v>683</v>
      </c>
      <c r="D33" s="88">
        <v>45552</v>
      </c>
      <c r="E33" s="88">
        <v>45552</v>
      </c>
      <c r="F33" s="14" t="s">
        <v>866</v>
      </c>
    </row>
    <row r="34" spans="1:6">
      <c r="A34" s="16">
        <v>30</v>
      </c>
      <c r="B34" s="14" t="s">
        <v>120</v>
      </c>
      <c r="C34" s="15" t="s">
        <v>867</v>
      </c>
      <c r="D34" s="88">
        <v>45553</v>
      </c>
      <c r="E34" s="88">
        <v>45554</v>
      </c>
      <c r="F34" s="14"/>
    </row>
    <row r="35" spans="1:6">
      <c r="A35" s="16">
        <v>31</v>
      </c>
      <c r="B35" s="14" t="s">
        <v>710</v>
      </c>
      <c r="C35" s="15" t="s">
        <v>868</v>
      </c>
      <c r="D35" s="88">
        <v>45545</v>
      </c>
      <c r="E35" s="88">
        <v>45559</v>
      </c>
      <c r="F35" s="14"/>
    </row>
    <row r="36" spans="1:6" ht="31.5">
      <c r="A36" s="16">
        <v>32</v>
      </c>
      <c r="B36" s="14" t="s">
        <v>869</v>
      </c>
      <c r="C36" s="15" t="s">
        <v>870</v>
      </c>
      <c r="D36" s="88">
        <v>45546</v>
      </c>
      <c r="E36" s="88">
        <v>45555</v>
      </c>
      <c r="F36" s="14"/>
    </row>
    <row r="37" spans="1:6">
      <c r="A37" s="16">
        <v>33</v>
      </c>
      <c r="B37" s="14" t="s">
        <v>871</v>
      </c>
      <c r="C37" s="15"/>
      <c r="D37" s="88"/>
      <c r="E37" s="88"/>
      <c r="F37" s="14"/>
    </row>
    <row r="38" spans="1:6">
      <c r="A38" s="16">
        <v>34</v>
      </c>
      <c r="B38" s="14" t="s">
        <v>872</v>
      </c>
      <c r="C38" s="15" t="s">
        <v>873</v>
      </c>
      <c r="D38" s="88">
        <v>45546</v>
      </c>
      <c r="E38" s="88">
        <v>45553</v>
      </c>
      <c r="F38" s="14"/>
    </row>
    <row r="39" spans="1:6">
      <c r="A39" s="16"/>
      <c r="B39" s="14"/>
      <c r="C39" s="15"/>
      <c r="D39" s="88"/>
      <c r="E39" s="88"/>
      <c r="F39" s="14"/>
    </row>
    <row r="40" spans="1:6">
      <c r="A40" s="16"/>
      <c r="B40" s="14"/>
      <c r="C40" s="15"/>
      <c r="D40" s="88"/>
      <c r="E40" s="88"/>
      <c r="F40" s="14"/>
    </row>
    <row r="41" spans="1:6">
      <c r="A41" s="16"/>
      <c r="B41" s="14"/>
      <c r="C41" s="15"/>
      <c r="D41" s="88"/>
      <c r="E41" s="88"/>
      <c r="F41" s="14"/>
    </row>
    <row r="42" spans="1:6">
      <c r="A42" s="16"/>
      <c r="B42" s="14"/>
      <c r="C42" s="15"/>
      <c r="D42" s="88"/>
      <c r="E42" s="88"/>
      <c r="F42" s="14"/>
    </row>
    <row r="43" spans="1:6">
      <c r="A43" s="16"/>
      <c r="B43" s="14"/>
      <c r="C43" s="15"/>
      <c r="D43" s="88"/>
      <c r="E43" s="88"/>
      <c r="F43" s="14"/>
    </row>
    <row r="44" spans="1:6">
      <c r="A44" s="16"/>
      <c r="B44" s="14"/>
      <c r="C44" s="15"/>
      <c r="D44" s="88"/>
      <c r="E44" s="88"/>
      <c r="F44" s="14"/>
    </row>
    <row r="45" spans="1:6">
      <c r="A45" s="16"/>
      <c r="B45" s="14"/>
      <c r="C45" s="15"/>
      <c r="D45" s="88"/>
      <c r="E45" s="88"/>
      <c r="F45" s="14"/>
    </row>
    <row r="46" spans="1:6">
      <c r="A46" s="16"/>
      <c r="B46" s="14"/>
      <c r="C46" s="15"/>
      <c r="D46" s="88"/>
      <c r="E46" s="88"/>
      <c r="F46" s="15"/>
    </row>
    <row r="47" spans="1:6">
      <c r="A47" s="16"/>
      <c r="B47" s="14"/>
      <c r="C47" s="15"/>
      <c r="D47" s="88"/>
      <c r="E47" s="88"/>
      <c r="F47" s="15"/>
    </row>
    <row r="48" spans="1:6">
      <c r="A48" s="16"/>
      <c r="B48" s="14"/>
      <c r="C48" s="15"/>
      <c r="D48" s="88"/>
      <c r="E48" s="88"/>
      <c r="F48" s="15"/>
    </row>
    <row r="49" spans="1:6">
      <c r="A49" s="16"/>
      <c r="B49" s="14"/>
      <c r="C49" s="15"/>
      <c r="D49" s="88"/>
      <c r="E49" s="88"/>
      <c r="F49" s="15"/>
    </row>
    <row r="50" spans="1:6">
      <c r="A50" s="16"/>
      <c r="B50" s="15"/>
      <c r="C50" s="15"/>
      <c r="D50" s="88"/>
      <c r="E50" s="88"/>
      <c r="F50" s="15"/>
    </row>
    <row r="51" spans="1:6">
      <c r="A51" s="16"/>
      <c r="B51" s="15"/>
      <c r="C51" s="15"/>
      <c r="D51" s="88"/>
      <c r="E51" s="88"/>
      <c r="F51" s="15"/>
    </row>
    <row r="52" spans="1:6">
      <c r="A52" s="16"/>
      <c r="B52" s="15"/>
      <c r="C52" s="15"/>
      <c r="D52" s="88"/>
      <c r="E52" s="88"/>
      <c r="F52" s="15"/>
    </row>
  </sheetData>
  <mergeCells count="2">
    <mergeCell ref="A1:F1"/>
    <mergeCell ref="A2:F2"/>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F45"/>
  <sheetViews>
    <sheetView workbookViewId="0">
      <selection activeCell="K32" sqref="K32"/>
    </sheetView>
  </sheetViews>
  <sheetFormatPr defaultRowHeight="15"/>
  <cols>
    <col min="4" max="4" width="32.28515625" customWidth="1"/>
  </cols>
  <sheetData>
    <row r="1" spans="1:6">
      <c r="A1" t="s">
        <v>124</v>
      </c>
      <c r="B1">
        <v>47</v>
      </c>
      <c r="D1" t="s">
        <v>251</v>
      </c>
      <c r="E1">
        <v>13</v>
      </c>
    </row>
    <row r="2" spans="1:6">
      <c r="D2" t="s">
        <v>252</v>
      </c>
      <c r="E2">
        <v>8</v>
      </c>
    </row>
    <row r="3" spans="1:6">
      <c r="A3" t="s">
        <v>125</v>
      </c>
      <c r="B3">
        <v>2.2999999999999998</v>
      </c>
      <c r="D3" t="s">
        <v>253</v>
      </c>
      <c r="E3">
        <v>9</v>
      </c>
    </row>
    <row r="4" spans="1:6">
      <c r="A4" t="s">
        <v>126</v>
      </c>
      <c r="B4">
        <v>17.32</v>
      </c>
      <c r="D4" t="s">
        <v>254</v>
      </c>
      <c r="E4">
        <v>12</v>
      </c>
    </row>
    <row r="5" spans="1:6">
      <c r="A5" t="s">
        <v>127</v>
      </c>
      <c r="B5">
        <v>1.1000000000000001</v>
      </c>
      <c r="D5" t="s">
        <v>255</v>
      </c>
      <c r="E5">
        <v>12</v>
      </c>
    </row>
    <row r="6" spans="1:6">
      <c r="A6" t="s">
        <v>128</v>
      </c>
      <c r="B6">
        <v>29</v>
      </c>
      <c r="D6" t="s">
        <v>256</v>
      </c>
      <c r="E6">
        <v>12</v>
      </c>
    </row>
    <row r="7" spans="1:6">
      <c r="A7" t="s">
        <v>129</v>
      </c>
      <c r="B7">
        <v>50</v>
      </c>
      <c r="D7" t="s">
        <v>257</v>
      </c>
      <c r="E7">
        <v>10</v>
      </c>
    </row>
    <row r="8" spans="1:6">
      <c r="A8" t="s">
        <v>130</v>
      </c>
      <c r="B8">
        <v>15.97</v>
      </c>
      <c r="D8" t="s">
        <v>252</v>
      </c>
      <c r="E8">
        <v>8</v>
      </c>
    </row>
    <row r="9" spans="1:6">
      <c r="A9" t="s">
        <v>131</v>
      </c>
      <c r="B9">
        <v>32</v>
      </c>
      <c r="D9" t="s">
        <v>258</v>
      </c>
    </row>
    <row r="10" spans="1:6">
      <c r="A10" t="s">
        <v>132</v>
      </c>
      <c r="B10">
        <v>25.338000000000001</v>
      </c>
      <c r="D10" t="s">
        <v>259</v>
      </c>
    </row>
    <row r="11" spans="1:6">
      <c r="A11" t="s">
        <v>133</v>
      </c>
      <c r="B11">
        <v>21.381</v>
      </c>
      <c r="D11" t="s">
        <v>260</v>
      </c>
      <c r="E11">
        <v>8</v>
      </c>
    </row>
    <row r="12" spans="1:6">
      <c r="A12" t="s">
        <v>134</v>
      </c>
      <c r="B12">
        <v>30</v>
      </c>
      <c r="D12" t="s">
        <v>261</v>
      </c>
      <c r="E12">
        <v>18</v>
      </c>
    </row>
    <row r="13" spans="1:6">
      <c r="D13" t="s">
        <v>262</v>
      </c>
      <c r="E13">
        <v>10</v>
      </c>
      <c r="F13">
        <v>21</v>
      </c>
    </row>
    <row r="14" spans="1:6">
      <c r="D14" t="s">
        <v>263</v>
      </c>
      <c r="E14">
        <v>5</v>
      </c>
      <c r="F14">
        <v>12</v>
      </c>
    </row>
    <row r="15" spans="1:6">
      <c r="A15" t="s">
        <v>135</v>
      </c>
      <c r="B15">
        <v>35.35</v>
      </c>
      <c r="D15" t="s">
        <v>264</v>
      </c>
      <c r="E15">
        <v>17</v>
      </c>
    </row>
    <row r="16" spans="1:6">
      <c r="A16" t="s">
        <v>136</v>
      </c>
      <c r="B16">
        <v>30.8</v>
      </c>
      <c r="D16" t="s">
        <v>265</v>
      </c>
      <c r="E16">
        <v>10</v>
      </c>
      <c r="F16">
        <v>40</v>
      </c>
    </row>
    <row r="17" spans="1:6">
      <c r="A17" t="s">
        <v>137</v>
      </c>
      <c r="B17">
        <v>52.83</v>
      </c>
      <c r="D17" t="s">
        <v>266</v>
      </c>
      <c r="E17">
        <v>10</v>
      </c>
      <c r="F17">
        <v>14</v>
      </c>
    </row>
    <row r="18" spans="1:6">
      <c r="A18" t="s">
        <v>138</v>
      </c>
      <c r="B18">
        <v>12.05</v>
      </c>
    </row>
    <row r="19" spans="1:6">
      <c r="A19" t="s">
        <v>139</v>
      </c>
      <c r="B19">
        <v>28</v>
      </c>
    </row>
    <row r="20" spans="1:6">
      <c r="A20" t="s">
        <v>140</v>
      </c>
      <c r="B20">
        <v>21.5</v>
      </c>
    </row>
    <row r="21" spans="1:6">
      <c r="A21" t="s">
        <v>141</v>
      </c>
      <c r="B21">
        <v>12.3</v>
      </c>
    </row>
    <row r="22" spans="1:6">
      <c r="A22" t="s">
        <v>142</v>
      </c>
      <c r="B22">
        <v>18</v>
      </c>
    </row>
    <row r="23" spans="1:6">
      <c r="A23" t="s">
        <v>143</v>
      </c>
      <c r="B23">
        <v>13.8</v>
      </c>
    </row>
    <row r="25" spans="1:6">
      <c r="A25" t="s">
        <v>144</v>
      </c>
      <c r="B25">
        <v>6.5</v>
      </c>
    </row>
    <row r="26" spans="1:6">
      <c r="A26" t="s">
        <v>145</v>
      </c>
      <c r="B26">
        <v>26.4</v>
      </c>
    </row>
    <row r="27" spans="1:6">
      <c r="A27" t="s">
        <v>146</v>
      </c>
      <c r="B27">
        <v>18.600000000000001</v>
      </c>
    </row>
    <row r="28" spans="1:6">
      <c r="A28" t="s">
        <v>127</v>
      </c>
      <c r="B28">
        <v>1.1000000000000001</v>
      </c>
    </row>
    <row r="29" spans="1:6">
      <c r="A29" t="s">
        <v>272</v>
      </c>
      <c r="B29">
        <v>1.84</v>
      </c>
    </row>
    <row r="35" spans="1:2">
      <c r="A35" t="s">
        <v>135</v>
      </c>
      <c r="B35">
        <v>35.35</v>
      </c>
    </row>
    <row r="36" spans="1:2">
      <c r="A36" t="s">
        <v>273</v>
      </c>
      <c r="B36">
        <v>1.63</v>
      </c>
    </row>
    <row r="37" spans="1:2">
      <c r="A37" t="s">
        <v>274</v>
      </c>
      <c r="B37">
        <v>9.8000000000000007</v>
      </c>
    </row>
    <row r="38" spans="1:2">
      <c r="A38" t="s">
        <v>275</v>
      </c>
      <c r="B38">
        <v>4.5999999999999996</v>
      </c>
    </row>
    <row r="39" spans="1:2">
      <c r="A39" t="s">
        <v>276</v>
      </c>
      <c r="B39">
        <v>4.4000000000000004</v>
      </c>
    </row>
    <row r="40" spans="1:2">
      <c r="A40" t="s">
        <v>277</v>
      </c>
      <c r="B40">
        <v>3.1</v>
      </c>
    </row>
    <row r="41" spans="1:2">
      <c r="A41" t="s">
        <v>278</v>
      </c>
      <c r="B41">
        <v>3.4</v>
      </c>
    </row>
    <row r="42" spans="1:2">
      <c r="A42" t="s">
        <v>279</v>
      </c>
      <c r="B42">
        <v>3</v>
      </c>
    </row>
    <row r="43" spans="1:2">
      <c r="A43" t="s">
        <v>280</v>
      </c>
      <c r="B43">
        <v>5</v>
      </c>
    </row>
    <row r="44" spans="1:2">
      <c r="A44" t="s">
        <v>281</v>
      </c>
      <c r="B44">
        <v>4</v>
      </c>
    </row>
    <row r="45" spans="1:2">
      <c r="B45">
        <f>SUM(B1:B44)</f>
        <v>624.75900000000013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8</vt:i4>
      </vt:variant>
    </vt:vector>
  </HeadingPairs>
  <TitlesOfParts>
    <vt:vector size="15" baseType="lpstr">
      <vt:lpstr>TH nhu cau 26-30</vt:lpstr>
      <vt:lpstr>NSDP 26-30</vt:lpstr>
      <vt:lpstr>NSTW 26-30</vt:lpstr>
      <vt:lpstr>ODA 26-30</vt:lpstr>
      <vt:lpstr>CTMTQG 26-30</vt:lpstr>
      <vt:lpstr>DS nop BC (k in)</vt:lpstr>
      <vt:lpstr>Sheet1</vt:lpstr>
      <vt:lpstr>'CTMTQG 26-30'!Print_Area</vt:lpstr>
      <vt:lpstr>'NSDP 26-30'!Print_Area</vt:lpstr>
      <vt:lpstr>'NSTW 26-30'!Print_Area</vt:lpstr>
      <vt:lpstr>'ODA 26-30'!Print_Area</vt:lpstr>
      <vt:lpstr>'CTMTQG 26-30'!Print_Titles</vt:lpstr>
      <vt:lpstr>'NSDP 26-30'!Print_Titles</vt:lpstr>
      <vt:lpstr>'NSTW 26-30'!Print_Titles</vt:lpstr>
      <vt:lpstr>'ODA 26-30'!Print_Titles</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1</cp:lastModifiedBy>
  <cp:lastPrinted>2024-11-02T10:35:18Z</cp:lastPrinted>
  <dcterms:created xsi:type="dcterms:W3CDTF">2023-04-11T09:43:04Z</dcterms:created>
  <dcterms:modified xsi:type="dcterms:W3CDTF">2024-11-02T10:51:22Z</dcterms:modified>
</cp:coreProperties>
</file>